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5.xml" ContentType="application/vnd.openxmlformats-officedocument.drawing+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Justyna\Desktop\Pliki od Grzegorza\ODP_ pliki\"/>
    </mc:Choice>
  </mc:AlternateContent>
  <xr:revisionPtr revIDLastSave="0" documentId="13_ncr:1_{7834AF91-4D24-49CB-B6D1-37384970092C}" xr6:coauthVersionLast="47" xr6:coauthVersionMax="47" xr10:uidLastSave="{00000000-0000-0000-0000-000000000000}"/>
  <bookViews>
    <workbookView xWindow="-120" yWindow="-120" windowWidth="20730" windowHeight="11160" tabRatio="776" firstSheet="1" activeTab="1" xr2:uid="{4943B59D-90B8-4585-B4FA-D2087C801FFF}"/>
  </bookViews>
  <sheets>
    <sheet name="ROCKETRACE" sheetId="2" state="hidden" r:id="rId1"/>
    <sheet name="Comments" sheetId="4" r:id="rId2"/>
    <sheet name="StudentsSummary" sheetId="14" r:id="rId3"/>
    <sheet name="Mod1 Grades" sheetId="15" r:id="rId4"/>
    <sheet name="Mod1 Settings" sheetId="9" r:id="rId5"/>
    <sheet name="Mod2 Grades" sheetId="16" r:id="rId6"/>
    <sheet name="Mod2 Settings" sheetId="11" r:id="rId7"/>
    <sheet name="Mod3 Grades" sheetId="17" r:id="rId8"/>
    <sheet name="Mod3 Settings" sheetId="12" r:id="rId9"/>
    <sheet name="Mod4 Grades" sheetId="18" r:id="rId10"/>
    <sheet name="Mod4 Settings" sheetId="13" r:id="rId11"/>
    <sheet name="GRADING" sheetId="8" r:id="rId12"/>
    <sheet name="Controls" sheetId="10"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4" i="18" l="1"/>
  <c r="V26" i="18"/>
  <c r="V28" i="18"/>
  <c r="V30" i="18"/>
  <c r="V32" i="18"/>
  <c r="V34" i="18"/>
  <c r="V36" i="18"/>
  <c r="V38" i="18"/>
  <c r="V40" i="18"/>
  <c r="V42" i="18"/>
  <c r="V44" i="18"/>
  <c r="V46" i="18"/>
  <c r="V48" i="18"/>
  <c r="V50" i="18"/>
  <c r="V52" i="18"/>
  <c r="V54" i="18"/>
  <c r="V56" i="18"/>
  <c r="V58" i="18"/>
  <c r="V60" i="18"/>
  <c r="V62" i="18"/>
  <c r="V64" i="18"/>
  <c r="V66" i="18"/>
  <c r="V68" i="18"/>
  <c r="V70" i="18"/>
  <c r="V72" i="18"/>
  <c r="V74" i="18"/>
  <c r="V76" i="18"/>
  <c r="V78" i="18"/>
  <c r="V80" i="18"/>
  <c r="V82" i="18"/>
  <c r="V84" i="18"/>
  <c r="V86" i="18"/>
  <c r="V88" i="18"/>
  <c r="V90" i="18"/>
  <c r="V92" i="18"/>
  <c r="V94" i="18"/>
  <c r="V96" i="18"/>
  <c r="V98" i="18"/>
  <c r="V100" i="18"/>
  <c r="V102" i="18"/>
  <c r="V104" i="18"/>
  <c r="V106" i="18"/>
  <c r="V108" i="18"/>
  <c r="V110" i="18"/>
  <c r="V112" i="18"/>
  <c r="V114" i="18"/>
  <c r="V116" i="18"/>
  <c r="AO20" i="17"/>
  <c r="AO22" i="17"/>
  <c r="AO24" i="17"/>
  <c r="AO26" i="17"/>
  <c r="AO28" i="17"/>
  <c r="AO30" i="17"/>
  <c r="AO32" i="17"/>
  <c r="AO34" i="17"/>
  <c r="AO36" i="17"/>
  <c r="AO38" i="17"/>
  <c r="AO40" i="17"/>
  <c r="AO42" i="17"/>
  <c r="AO44" i="17"/>
  <c r="AO46" i="17"/>
  <c r="AO48" i="17"/>
  <c r="AO50" i="17"/>
  <c r="AO52" i="17"/>
  <c r="AO54" i="17"/>
  <c r="AO56" i="17"/>
  <c r="AO58" i="17"/>
  <c r="AO60" i="17"/>
  <c r="AO62" i="17"/>
  <c r="AO64" i="17"/>
  <c r="AO66" i="17"/>
  <c r="AO68" i="17"/>
  <c r="AO70" i="17"/>
  <c r="AO72" i="17"/>
  <c r="AO74" i="17"/>
  <c r="AO76" i="17"/>
  <c r="AO78" i="17"/>
  <c r="AO80" i="17"/>
  <c r="AO82" i="17"/>
  <c r="AO84" i="17"/>
  <c r="AO86" i="17"/>
  <c r="AO88" i="17"/>
  <c r="AO90" i="17"/>
  <c r="AO92" i="17"/>
  <c r="AO94" i="17"/>
  <c r="AO96" i="17"/>
  <c r="AO98" i="17"/>
  <c r="AO100" i="17"/>
  <c r="AO102" i="17"/>
  <c r="AO104" i="17"/>
  <c r="AO106" i="17"/>
  <c r="AO108" i="17"/>
  <c r="AO110" i="17"/>
  <c r="AO112" i="17"/>
  <c r="AO114" i="17"/>
  <c r="AO116" i="17"/>
  <c r="AE20" i="16"/>
  <c r="AE22" i="16"/>
  <c r="AE24" i="16"/>
  <c r="AE26" i="16"/>
  <c r="AE28" i="16"/>
  <c r="AE30" i="16"/>
  <c r="AE32" i="16"/>
  <c r="AE34" i="16"/>
  <c r="AE36" i="16"/>
  <c r="AE38" i="16"/>
  <c r="AE40" i="16"/>
  <c r="AE42" i="16"/>
  <c r="AE44" i="16"/>
  <c r="AE46" i="16"/>
  <c r="AE48" i="16"/>
  <c r="AE50" i="16"/>
  <c r="AE52" i="16"/>
  <c r="AE54" i="16"/>
  <c r="AE56" i="16"/>
  <c r="AE58" i="16"/>
  <c r="AE60" i="16"/>
  <c r="AE62" i="16"/>
  <c r="AE64" i="16"/>
  <c r="AE66" i="16"/>
  <c r="AE68" i="16"/>
  <c r="AE70" i="16"/>
  <c r="AE72" i="16"/>
  <c r="AE74" i="16"/>
  <c r="AE76" i="16"/>
  <c r="AE78" i="16"/>
  <c r="AE80" i="16"/>
  <c r="AE82" i="16"/>
  <c r="AE84" i="16"/>
  <c r="AE86" i="16"/>
  <c r="AE88" i="16"/>
  <c r="AE90" i="16"/>
  <c r="AE92" i="16"/>
  <c r="AE94" i="16"/>
  <c r="AE96" i="16"/>
  <c r="AE98" i="16"/>
  <c r="AE100" i="16"/>
  <c r="AE102" i="16"/>
  <c r="AE104" i="16"/>
  <c r="AE106" i="16"/>
  <c r="AE108" i="16"/>
  <c r="AE110" i="16"/>
  <c r="AE112" i="16"/>
  <c r="AE114" i="16"/>
  <c r="AE116" i="16"/>
  <c r="O30" i="15"/>
  <c r="O32" i="15"/>
  <c r="O34" i="15"/>
  <c r="O36" i="15"/>
  <c r="O38" i="15"/>
  <c r="O40" i="15"/>
  <c r="O42" i="15"/>
  <c r="O44" i="15"/>
  <c r="O46" i="15"/>
  <c r="O48" i="15"/>
  <c r="O50" i="15"/>
  <c r="O52" i="15"/>
  <c r="O54" i="15"/>
  <c r="O56" i="15"/>
  <c r="O58" i="15"/>
  <c r="O60" i="15"/>
  <c r="O62" i="15"/>
  <c r="O64" i="15"/>
  <c r="O66" i="15"/>
  <c r="O68" i="15"/>
  <c r="O70" i="15"/>
  <c r="O72" i="15"/>
  <c r="O74" i="15"/>
  <c r="O76" i="15"/>
  <c r="O78" i="15"/>
  <c r="O80" i="15"/>
  <c r="O82" i="15"/>
  <c r="O84" i="15"/>
  <c r="O86" i="15"/>
  <c r="O88" i="15"/>
  <c r="O90" i="15"/>
  <c r="O92" i="15"/>
  <c r="O94" i="15"/>
  <c r="O96" i="15"/>
  <c r="O98" i="15"/>
  <c r="O100" i="15"/>
  <c r="O102" i="15"/>
  <c r="O104" i="15"/>
  <c r="O106" i="15"/>
  <c r="O108" i="15"/>
  <c r="O110" i="15"/>
  <c r="O112" i="15"/>
  <c r="O114" i="15"/>
  <c r="O116" i="15"/>
  <c r="Q17" i="14"/>
  <c r="T22" i="14"/>
  <c r="P26" i="14"/>
  <c r="S31" i="14"/>
  <c r="N36" i="14"/>
  <c r="R40" i="14"/>
  <c r="V44" i="14"/>
  <c r="Q49" i="14"/>
  <c r="T54" i="14"/>
  <c r="P58" i="14"/>
  <c r="N13" i="14"/>
  <c r="Q18" i="14"/>
  <c r="T23" i="14"/>
  <c r="P27" i="14"/>
  <c r="S32" i="14"/>
  <c r="N37" i="14"/>
  <c r="R41" i="14"/>
  <c r="V45" i="14"/>
  <c r="Q50" i="14"/>
  <c r="T55" i="14"/>
  <c r="P59" i="14"/>
  <c r="T16" i="14"/>
  <c r="P20" i="14"/>
  <c r="S25" i="14"/>
  <c r="N30" i="14"/>
  <c r="R34" i="14"/>
  <c r="V38" i="14"/>
  <c r="Q43" i="14"/>
  <c r="T48" i="14"/>
  <c r="P52" i="14"/>
  <c r="S57" i="14"/>
  <c r="S14" i="14"/>
  <c r="V15" i="14"/>
  <c r="Q20" i="14"/>
  <c r="T25" i="14"/>
  <c r="P29" i="14"/>
  <c r="S34" i="14"/>
  <c r="N39" i="14"/>
  <c r="R43" i="14"/>
  <c r="V47" i="14"/>
  <c r="Q52" i="14"/>
  <c r="T57" i="14"/>
  <c r="Q16" i="14"/>
  <c r="V16" i="14"/>
  <c r="Q21" i="14"/>
  <c r="T26" i="14"/>
  <c r="P30" i="14"/>
  <c r="S35" i="14"/>
  <c r="N40" i="14"/>
  <c r="R44" i="14"/>
  <c r="V48" i="14"/>
  <c r="Q53" i="14"/>
  <c r="T58" i="14"/>
  <c r="Q14" i="14"/>
  <c r="T19" i="14"/>
  <c r="P23" i="14"/>
  <c r="S28" i="14"/>
  <c r="N33" i="14"/>
  <c r="R37" i="14"/>
  <c r="V41" i="14"/>
  <c r="Q46" i="14"/>
  <c r="T51" i="14"/>
  <c r="P55" i="14"/>
  <c r="S60" i="14"/>
  <c r="P25" i="14"/>
  <c r="P33" i="14"/>
  <c r="V43" i="14"/>
  <c r="N51" i="14"/>
  <c r="S13" i="14"/>
  <c r="V18" i="14"/>
  <c r="Q23" i="14"/>
  <c r="T28" i="14"/>
  <c r="P32" i="14"/>
  <c r="S37" i="14"/>
  <c r="N42" i="14"/>
  <c r="R46" i="14"/>
  <c r="V50" i="14"/>
  <c r="Q55" i="14"/>
  <c r="T60" i="14"/>
  <c r="V27" i="14"/>
  <c r="T37" i="14"/>
  <c r="S46" i="14"/>
  <c r="R55" i="14"/>
  <c r="M19" i="14"/>
  <c r="L30" i="14"/>
  <c r="K41" i="14"/>
  <c r="M51" i="14"/>
  <c r="L32" i="14"/>
  <c r="K20" i="14"/>
  <c r="M30" i="14"/>
  <c r="L41" i="14"/>
  <c r="K52" i="14"/>
  <c r="K35" i="14"/>
  <c r="L20" i="14"/>
  <c r="K31" i="14"/>
  <c r="M41" i="14"/>
  <c r="L52" i="14"/>
  <c r="M29" i="14"/>
  <c r="K26" i="14"/>
  <c r="M36" i="14"/>
  <c r="L47" i="14"/>
  <c r="K58" i="14"/>
  <c r="L18" i="14"/>
  <c r="K29" i="14"/>
  <c r="N12" i="14"/>
  <c r="P18" i="14"/>
  <c r="S23" i="14"/>
  <c r="N28" i="14"/>
  <c r="R32" i="14"/>
  <c r="V36" i="14"/>
  <c r="Q41" i="14"/>
  <c r="T46" i="14"/>
  <c r="P50" i="14"/>
  <c r="S55" i="14"/>
  <c r="N60" i="14"/>
  <c r="T15" i="14"/>
  <c r="P19" i="14"/>
  <c r="S24" i="14"/>
  <c r="N29" i="14"/>
  <c r="R33" i="14"/>
  <c r="V37" i="14"/>
  <c r="Q42" i="14"/>
  <c r="T47" i="14"/>
  <c r="P51" i="14"/>
  <c r="S56" i="14"/>
  <c r="P12" i="14"/>
  <c r="S17" i="14"/>
  <c r="N22" i="14"/>
  <c r="R26" i="14"/>
  <c r="V30" i="14"/>
  <c r="Q35" i="14"/>
  <c r="T40" i="14"/>
  <c r="P44" i="14"/>
  <c r="S49" i="14"/>
  <c r="N54" i="14"/>
  <c r="R58" i="14"/>
  <c r="Q12" i="14"/>
  <c r="T17" i="14"/>
  <c r="P21" i="14"/>
  <c r="S26" i="14"/>
  <c r="N31" i="14"/>
  <c r="R35" i="14"/>
  <c r="V39" i="14"/>
  <c r="Q44" i="14"/>
  <c r="T49" i="14"/>
  <c r="P53" i="14"/>
  <c r="S58" i="14"/>
  <c r="Q13" i="14"/>
  <c r="T18" i="14"/>
  <c r="P22" i="14"/>
  <c r="S27" i="14"/>
  <c r="N32" i="14"/>
  <c r="R36" i="14"/>
  <c r="V40" i="14"/>
  <c r="Q45" i="14"/>
  <c r="T50" i="14"/>
  <c r="P54" i="14"/>
  <c r="S59" i="14"/>
  <c r="P15" i="14"/>
  <c r="S20" i="14"/>
  <c r="N25" i="14"/>
  <c r="R29" i="14"/>
  <c r="V33" i="14"/>
  <c r="Q38" i="14"/>
  <c r="T43" i="14"/>
  <c r="P47" i="14"/>
  <c r="S52" i="14"/>
  <c r="N57" i="14"/>
  <c r="V19" i="14"/>
  <c r="N27" i="14"/>
  <c r="N35" i="14"/>
  <c r="T45" i="14"/>
  <c r="S54" i="14"/>
  <c r="Q15" i="14"/>
  <c r="T20" i="14"/>
  <c r="P24" i="14"/>
  <c r="S29" i="14"/>
  <c r="N34" i="14"/>
  <c r="R38" i="14"/>
  <c r="V42" i="14"/>
  <c r="Q47" i="14"/>
  <c r="T52" i="14"/>
  <c r="P56" i="14"/>
  <c r="N19" i="14"/>
  <c r="S30" i="14"/>
  <c r="R39" i="14"/>
  <c r="Q48" i="14"/>
  <c r="P57" i="14"/>
  <c r="L22" i="14"/>
  <c r="K33" i="14"/>
  <c r="M43" i="14"/>
  <c r="L54" i="14"/>
  <c r="L48" i="14"/>
  <c r="M22" i="14"/>
  <c r="L33" i="14"/>
  <c r="K44" i="14"/>
  <c r="M54" i="14"/>
  <c r="M37" i="14"/>
  <c r="K23" i="14"/>
  <c r="M33" i="14"/>
  <c r="L44" i="14"/>
  <c r="K55" i="14"/>
  <c r="K18" i="14"/>
  <c r="M28" i="14"/>
  <c r="L39" i="14"/>
  <c r="K50" i="14"/>
  <c r="M60" i="14"/>
  <c r="K21" i="14"/>
  <c r="M31" i="14"/>
  <c r="L42" i="14"/>
  <c r="K53" i="14"/>
  <c r="M45" i="14"/>
  <c r="M26" i="14"/>
  <c r="L37" i="14"/>
  <c r="K48" i="14"/>
  <c r="M58" i="14"/>
  <c r="K22" i="14"/>
  <c r="M32" i="14"/>
  <c r="L43" i="14"/>
  <c r="K54" i="14"/>
  <c r="K43" i="14"/>
  <c r="T14" i="14"/>
  <c r="N20" i="14"/>
  <c r="R24" i="14"/>
  <c r="V28" i="14"/>
  <c r="Q33" i="14"/>
  <c r="T38" i="14"/>
  <c r="P42" i="14"/>
  <c r="S47" i="14"/>
  <c r="N52" i="14"/>
  <c r="R56" i="14"/>
  <c r="Q25" i="14"/>
  <c r="N44" i="14"/>
  <c r="V60" i="14"/>
  <c r="N21" i="14"/>
  <c r="V29" i="14"/>
  <c r="T39" i="14"/>
  <c r="S48" i="14"/>
  <c r="R57" i="14"/>
  <c r="R18" i="14"/>
  <c r="Q27" i="14"/>
  <c r="P36" i="14"/>
  <c r="N46" i="14"/>
  <c r="V54" i="14"/>
  <c r="P13" i="14"/>
  <c r="N23" i="14"/>
  <c r="V31" i="14"/>
  <c r="T41" i="14"/>
  <c r="S50" i="14"/>
  <c r="R59" i="14"/>
  <c r="S19" i="14"/>
  <c r="R28" i="14"/>
  <c r="Q37" i="14"/>
  <c r="P46" i="14"/>
  <c r="N56" i="14"/>
  <c r="N17" i="14"/>
  <c r="V25" i="14"/>
  <c r="T35" i="14"/>
  <c r="S44" i="14"/>
  <c r="R53" i="14"/>
  <c r="T21" i="14"/>
  <c r="S38" i="14"/>
  <c r="Q56" i="14"/>
  <c r="S21" i="14"/>
  <c r="R30" i="14"/>
  <c r="Q39" i="14"/>
  <c r="P48" i="14"/>
  <c r="N58" i="14"/>
  <c r="Q32" i="14"/>
  <c r="V51" i="14"/>
  <c r="K25" i="14"/>
  <c r="L46" i="14"/>
  <c r="K59" i="14"/>
  <c r="K36" i="14"/>
  <c r="L57" i="14"/>
  <c r="M25" i="14"/>
  <c r="K47" i="14"/>
  <c r="M20" i="14"/>
  <c r="K42" i="14"/>
  <c r="L24" i="14"/>
  <c r="L34" i="14"/>
  <c r="M47" i="14"/>
  <c r="M21" i="14"/>
  <c r="L29" i="14"/>
  <c r="M42" i="14"/>
  <c r="K56" i="14"/>
  <c r="M24" i="14"/>
  <c r="K38" i="14"/>
  <c r="L51" i="14"/>
  <c r="L56" i="14"/>
  <c r="V59" i="14"/>
  <c r="P40" i="14"/>
  <c r="V58" i="14"/>
  <c r="M27" i="14"/>
  <c r="L17" i="14"/>
  <c r="K60" i="14"/>
  <c r="L23" i="14"/>
  <c r="K51" i="14"/>
  <c r="L50" i="14"/>
  <c r="K32" i="14"/>
  <c r="L27" i="14"/>
  <c r="M56" i="14"/>
  <c r="S15" i="14"/>
  <c r="S16" i="14"/>
  <c r="P43" i="14"/>
  <c r="N14" i="14"/>
  <c r="S41" i="14"/>
  <c r="Q59" i="14"/>
  <c r="Q36" i="14"/>
  <c r="N55" i="14"/>
  <c r="V32" i="14"/>
  <c r="S51" i="14"/>
  <c r="Q30" i="14"/>
  <c r="V57" i="14"/>
  <c r="R47" i="14"/>
  <c r="V34" i="14"/>
  <c r="S53" i="14"/>
  <c r="N59" i="14"/>
  <c r="K57" i="14"/>
  <c r="M53" i="14"/>
  <c r="L31" i="14"/>
  <c r="M23" i="14"/>
  <c r="L21" i="14"/>
  <c r="L40" i="14"/>
  <c r="K46" i="14"/>
  <c r="S39" i="14"/>
  <c r="R17" i="14"/>
  <c r="N45" i="14"/>
  <c r="V14" i="14"/>
  <c r="R42" i="14"/>
  <c r="R19" i="14"/>
  <c r="N47" i="14"/>
  <c r="N16" i="14"/>
  <c r="S43" i="14"/>
  <c r="S12" i="14"/>
  <c r="N41" i="14"/>
  <c r="T59" i="14"/>
  <c r="N18" i="14"/>
  <c r="S45" i="14"/>
  <c r="Q24" i="14"/>
  <c r="L38" i="14"/>
  <c r="K28" i="14"/>
  <c r="K39" i="14"/>
  <c r="K34" i="14"/>
  <c r="K45" i="14"/>
  <c r="K24" i="14"/>
  <c r="L19" i="14"/>
  <c r="K27" i="14"/>
  <c r="T30" i="14"/>
  <c r="R48" i="14"/>
  <c r="P17" i="14"/>
  <c r="V21" i="14"/>
  <c r="T31" i="14"/>
  <c r="S40" i="14"/>
  <c r="R49" i="14"/>
  <c r="Q58" i="14"/>
  <c r="Q19" i="14"/>
  <c r="P28" i="14"/>
  <c r="N38" i="14"/>
  <c r="V46" i="14"/>
  <c r="T56" i="14"/>
  <c r="N15" i="14"/>
  <c r="V23" i="14"/>
  <c r="T33" i="14"/>
  <c r="S42" i="14"/>
  <c r="R51" i="14"/>
  <c r="Q60" i="14"/>
  <c r="R20" i="14"/>
  <c r="Q29" i="14"/>
  <c r="P38" i="14"/>
  <c r="N48" i="14"/>
  <c r="V56" i="14"/>
  <c r="V17" i="14"/>
  <c r="T27" i="14"/>
  <c r="S36" i="14"/>
  <c r="R45" i="14"/>
  <c r="Q54" i="14"/>
  <c r="R23" i="14"/>
  <c r="Q40" i="14"/>
  <c r="R22" i="14"/>
  <c r="Q31" i="14"/>
  <c r="N50" i="14"/>
  <c r="V35" i="14"/>
  <c r="T53" i="14"/>
  <c r="K49" i="14"/>
  <c r="M38" i="14"/>
  <c r="L28" i="14"/>
  <c r="M49" i="14"/>
  <c r="M44" i="14"/>
  <c r="K37" i="14"/>
  <c r="M18" i="14"/>
  <c r="L45" i="14"/>
  <c r="K19" i="14"/>
  <c r="M40" i="14"/>
  <c r="P34" i="14"/>
  <c r="V52" i="14"/>
  <c r="R25" i="14"/>
  <c r="Q34" i="14"/>
  <c r="N53" i="14"/>
  <c r="V22" i="14"/>
  <c r="T32" i="14"/>
  <c r="R50" i="14"/>
  <c r="S18" i="14"/>
  <c r="R27" i="14"/>
  <c r="P45" i="14"/>
  <c r="P14" i="14"/>
  <c r="N24" i="14"/>
  <c r="T42" i="14"/>
  <c r="R60" i="14"/>
  <c r="R21" i="14"/>
  <c r="P39" i="14"/>
  <c r="N49" i="14"/>
  <c r="T29" i="14"/>
  <c r="P16" i="14"/>
  <c r="N26" i="14"/>
  <c r="T44" i="14"/>
  <c r="S22" i="14"/>
  <c r="P41" i="14"/>
  <c r="M35" i="14"/>
  <c r="L25" i="14"/>
  <c r="M46" i="14"/>
  <c r="L36" i="14"/>
  <c r="M57" i="14"/>
  <c r="M52" i="14"/>
  <c r="M39" i="14"/>
  <c r="M55" i="14"/>
  <c r="M34" i="14"/>
  <c r="M50" i="14"/>
  <c r="K30" i="14"/>
  <c r="L59" i="14"/>
  <c r="V20" i="14"/>
  <c r="Q57" i="14"/>
  <c r="Q26" i="14"/>
  <c r="P35" i="14"/>
  <c r="V53" i="14"/>
  <c r="T24" i="14"/>
  <c r="S33" i="14"/>
  <c r="Q51" i="14"/>
  <c r="P60" i="14"/>
  <c r="Q28" i="14"/>
  <c r="P37" i="14"/>
  <c r="V55" i="14"/>
  <c r="V24" i="14"/>
  <c r="T34" i="14"/>
  <c r="R52" i="14"/>
  <c r="Q22" i="14"/>
  <c r="P31" i="14"/>
  <c r="V49" i="14"/>
  <c r="R31" i="14"/>
  <c r="P49" i="14"/>
  <c r="V26" i="14"/>
  <c r="T36" i="14"/>
  <c r="R54" i="14"/>
  <c r="N43" i="14"/>
  <c r="K17" i="14"/>
  <c r="M59" i="14"/>
  <c r="L49" i="14"/>
  <c r="M17" i="14"/>
  <c r="L60" i="14"/>
  <c r="L55" i="14"/>
  <c r="L26" i="14"/>
  <c r="L58" i="14"/>
  <c r="K40" i="14"/>
  <c r="L53" i="14"/>
  <c r="L35" i="14"/>
  <c r="M48" i="14"/>
  <c r="W43" i="14" l="1"/>
  <c r="Y43" i="14" s="1"/>
  <c r="W27" i="14"/>
  <c r="Y27" i="14" s="1"/>
  <c r="W54" i="14"/>
  <c r="Y54" i="14" s="1"/>
  <c r="W46" i="14"/>
  <c r="Y46" i="14" s="1"/>
  <c r="W38" i="14"/>
  <c r="Y38" i="14" s="1"/>
  <c r="W30" i="14"/>
  <c r="Y30" i="14" s="1"/>
  <c r="W22" i="14"/>
  <c r="Y22" i="14" s="1"/>
  <c r="W19" i="14"/>
  <c r="Y19" i="14" s="1"/>
  <c r="W56" i="14"/>
  <c r="Y56" i="14" s="1"/>
  <c r="W48" i="14"/>
  <c r="Y48" i="14" s="1"/>
  <c r="W40" i="14"/>
  <c r="Y40" i="14" s="1"/>
  <c r="W32" i="14"/>
  <c r="Y32" i="14" s="1"/>
  <c r="W24" i="14"/>
  <c r="Y24" i="14" s="1"/>
  <c r="W53" i="14"/>
  <c r="Y53" i="14" s="1"/>
  <c r="W45" i="14"/>
  <c r="Y45" i="14" s="1"/>
  <c r="W37" i="14"/>
  <c r="Y37" i="14" s="1"/>
  <c r="W29" i="14"/>
  <c r="Y29" i="14" s="1"/>
  <c r="W21" i="14"/>
  <c r="Y21" i="14" s="1"/>
  <c r="W51" i="14"/>
  <c r="Y51" i="14" s="1"/>
  <c r="W58" i="14"/>
  <c r="Y58" i="14" s="1"/>
  <c r="W50" i="14"/>
  <c r="Y50" i="14" s="1"/>
  <c r="W42" i="14"/>
  <c r="Y42" i="14" s="1"/>
  <c r="W34" i="14"/>
  <c r="Y34" i="14" s="1"/>
  <c r="W26" i="14"/>
  <c r="Y26" i="14" s="1"/>
  <c r="W18" i="14"/>
  <c r="Y18" i="14" s="1"/>
  <c r="W55" i="14"/>
  <c r="Y55" i="14" s="1"/>
  <c r="W47" i="14"/>
  <c r="Y47" i="14" s="1"/>
  <c r="W39" i="14"/>
  <c r="Y39" i="14" s="1"/>
  <c r="W31" i="14"/>
  <c r="Y31" i="14" s="1"/>
  <c r="W23" i="14"/>
  <c r="Y23" i="14" s="1"/>
  <c r="W35" i="14"/>
  <c r="Y35" i="14" s="1"/>
  <c r="W60" i="14"/>
  <c r="Y60" i="14" s="1"/>
  <c r="W52" i="14"/>
  <c r="Y52" i="14" s="1"/>
  <c r="W44" i="14"/>
  <c r="Y44" i="14" s="1"/>
  <c r="W36" i="14"/>
  <c r="Y36" i="14" s="1"/>
  <c r="W28" i="14"/>
  <c r="Y28" i="14" s="1"/>
  <c r="W20" i="14"/>
  <c r="Y20" i="14" s="1"/>
  <c r="W59" i="14"/>
  <c r="Y59" i="14" s="1"/>
  <c r="W57" i="14"/>
  <c r="Y57" i="14" s="1"/>
  <c r="W49" i="14"/>
  <c r="Y49" i="14" s="1"/>
  <c r="W41" i="14"/>
  <c r="Y41" i="14" s="1"/>
  <c r="W33" i="14"/>
  <c r="Y33" i="14" s="1"/>
  <c r="W25" i="14"/>
  <c r="Y25" i="14" s="1"/>
  <c r="W17" i="14"/>
  <c r="Y17" i="14" s="1"/>
  <c r="D112" i="8" l="1"/>
  <c r="D15" i="8"/>
  <c r="D39" i="8"/>
  <c r="D63" i="8"/>
  <c r="T20" i="18"/>
  <c r="W20" i="18"/>
  <c r="X20" i="18"/>
  <c r="Y20" i="18"/>
  <c r="Z20" i="18"/>
  <c r="AA20" i="18"/>
  <c r="T21" i="18"/>
  <c r="T22" i="18"/>
  <c r="W22" i="18"/>
  <c r="AO22" i="18" s="1"/>
  <c r="AP22" i="18" s="1"/>
  <c r="X22" i="18"/>
  <c r="Y22" i="18"/>
  <c r="Z22" i="18"/>
  <c r="AA22" i="18"/>
  <c r="T23" i="18"/>
  <c r="T24" i="18"/>
  <c r="W24" i="18"/>
  <c r="X24" i="18"/>
  <c r="Y24" i="18"/>
  <c r="Z24" i="18"/>
  <c r="AA24" i="18"/>
  <c r="T25" i="18"/>
  <c r="T26" i="18"/>
  <c r="W26" i="18"/>
  <c r="X26" i="18"/>
  <c r="Y26" i="18"/>
  <c r="Z26" i="18"/>
  <c r="AA26" i="18"/>
  <c r="AO26" i="18"/>
  <c r="AP26" i="18" s="1"/>
  <c r="T27" i="18"/>
  <c r="T28" i="18"/>
  <c r="W28" i="18"/>
  <c r="X28" i="18"/>
  <c r="Y28" i="18"/>
  <c r="Z28" i="18"/>
  <c r="AA28" i="18"/>
  <c r="T29" i="18"/>
  <c r="T30" i="18"/>
  <c r="W30" i="18"/>
  <c r="X30" i="18"/>
  <c r="AO30" i="18" s="1"/>
  <c r="AP30" i="18" s="1"/>
  <c r="Y30" i="18"/>
  <c r="Z30" i="18"/>
  <c r="AA30" i="18"/>
  <c r="T31" i="18"/>
  <c r="T32" i="18"/>
  <c r="W32" i="18"/>
  <c r="AO32" i="18" s="1"/>
  <c r="AP32" i="18" s="1"/>
  <c r="X32" i="18"/>
  <c r="Y32" i="18"/>
  <c r="Z32" i="18"/>
  <c r="AA32" i="18"/>
  <c r="T33" i="18"/>
  <c r="T34" i="18"/>
  <c r="W34" i="18"/>
  <c r="X34" i="18"/>
  <c r="Y34" i="18"/>
  <c r="Z34" i="18"/>
  <c r="AA34" i="18"/>
  <c r="T35" i="18"/>
  <c r="T36" i="18"/>
  <c r="W36" i="18"/>
  <c r="AO36" i="18" s="1"/>
  <c r="AP36" i="18" s="1"/>
  <c r="X36" i="18"/>
  <c r="Y36" i="18"/>
  <c r="Z36" i="18"/>
  <c r="AA36" i="18"/>
  <c r="T37" i="18"/>
  <c r="T38" i="18"/>
  <c r="W38" i="18"/>
  <c r="X38" i="18"/>
  <c r="Y38" i="18"/>
  <c r="Z38" i="18"/>
  <c r="AA38" i="18"/>
  <c r="AG38" i="18"/>
  <c r="AO38" i="18"/>
  <c r="AP38" i="18" s="1"/>
  <c r="T39" i="18"/>
  <c r="T40" i="18"/>
  <c r="W40" i="18"/>
  <c r="X40" i="18"/>
  <c r="Y40" i="18"/>
  <c r="Z40" i="18"/>
  <c r="AA40" i="18"/>
  <c r="T41" i="18"/>
  <c r="T42" i="18"/>
  <c r="W42" i="18"/>
  <c r="X42" i="18"/>
  <c r="Y42" i="18"/>
  <c r="Z42" i="18"/>
  <c r="AA42" i="18"/>
  <c r="AO42" i="18"/>
  <c r="AP42" i="18" s="1"/>
  <c r="T43" i="18"/>
  <c r="T44" i="18"/>
  <c r="W44" i="18"/>
  <c r="X44" i="18"/>
  <c r="Y44" i="18"/>
  <c r="Z44" i="18"/>
  <c r="AA44" i="18"/>
  <c r="T45" i="18"/>
  <c r="T46" i="18"/>
  <c r="W46" i="18"/>
  <c r="X46" i="18"/>
  <c r="AO46" i="18" s="1"/>
  <c r="AP46" i="18" s="1"/>
  <c r="Y46" i="18"/>
  <c r="Z46" i="18"/>
  <c r="AA46" i="18"/>
  <c r="T47" i="18"/>
  <c r="T48" i="18"/>
  <c r="W48" i="18"/>
  <c r="AO48" i="18" s="1"/>
  <c r="AP48" i="18" s="1"/>
  <c r="X48" i="18"/>
  <c r="Y48" i="18"/>
  <c r="Z48" i="18"/>
  <c r="AA48" i="18"/>
  <c r="T49" i="18"/>
  <c r="T50" i="18"/>
  <c r="W50" i="18"/>
  <c r="X50" i="18"/>
  <c r="Y50" i="18"/>
  <c r="Z50" i="18"/>
  <c r="AA50" i="18"/>
  <c r="T51" i="18"/>
  <c r="T52" i="18"/>
  <c r="W52" i="18"/>
  <c r="AO52" i="18" s="1"/>
  <c r="AP52" i="18" s="1"/>
  <c r="X52" i="18"/>
  <c r="Y52" i="18"/>
  <c r="Z52" i="18"/>
  <c r="AA52" i="18"/>
  <c r="T53" i="18"/>
  <c r="T54" i="18"/>
  <c r="W54" i="18"/>
  <c r="X54" i="18"/>
  <c r="Y54" i="18"/>
  <c r="Z54" i="18"/>
  <c r="AA54" i="18"/>
  <c r="AO54" i="18"/>
  <c r="AP54" i="18" s="1"/>
  <c r="T55" i="18"/>
  <c r="T56" i="18"/>
  <c r="W56" i="18"/>
  <c r="X56" i="18"/>
  <c r="Y56" i="18"/>
  <c r="Z56" i="18"/>
  <c r="AA56" i="18"/>
  <c r="T57" i="18"/>
  <c r="T58" i="18"/>
  <c r="W58" i="18"/>
  <c r="X58" i="18"/>
  <c r="Y58" i="18"/>
  <c r="Z58" i="18"/>
  <c r="AA58" i="18"/>
  <c r="AO58" i="18"/>
  <c r="AP58" i="18" s="1"/>
  <c r="T59" i="18"/>
  <c r="T60" i="18"/>
  <c r="W60" i="18"/>
  <c r="X60" i="18"/>
  <c r="Y60" i="18"/>
  <c r="Z60" i="18"/>
  <c r="AA60" i="18"/>
  <c r="T61" i="18"/>
  <c r="T62" i="18"/>
  <c r="W62" i="18"/>
  <c r="X62" i="18"/>
  <c r="AO62" i="18" s="1"/>
  <c r="AP62" i="18" s="1"/>
  <c r="Y62" i="18"/>
  <c r="Z62" i="18"/>
  <c r="AA62" i="18"/>
  <c r="T63" i="18"/>
  <c r="T64" i="18"/>
  <c r="W64" i="18"/>
  <c r="AO64" i="18" s="1"/>
  <c r="AP64" i="18" s="1"/>
  <c r="X64" i="18"/>
  <c r="Y64" i="18"/>
  <c r="Z64" i="18"/>
  <c r="AA64" i="18"/>
  <c r="T65" i="18"/>
  <c r="T66" i="18"/>
  <c r="W66" i="18"/>
  <c r="X66" i="18"/>
  <c r="Y66" i="18"/>
  <c r="Z66" i="18"/>
  <c r="AA66" i="18"/>
  <c r="T67" i="18"/>
  <c r="T68" i="18"/>
  <c r="W68" i="18"/>
  <c r="AO68" i="18" s="1"/>
  <c r="AP68" i="18" s="1"/>
  <c r="X68" i="18"/>
  <c r="Y68" i="18"/>
  <c r="Z68" i="18"/>
  <c r="AA68" i="18"/>
  <c r="T69" i="18"/>
  <c r="T70" i="18"/>
  <c r="W70" i="18"/>
  <c r="X70" i="18"/>
  <c r="Y70" i="18"/>
  <c r="Z70" i="18"/>
  <c r="AA70" i="18"/>
  <c r="AO70" i="18"/>
  <c r="AP70" i="18" s="1"/>
  <c r="T71" i="18"/>
  <c r="T72" i="18"/>
  <c r="W72" i="18"/>
  <c r="X72" i="18"/>
  <c r="Y72" i="18"/>
  <c r="Z72" i="18"/>
  <c r="AA72" i="18"/>
  <c r="T73" i="18"/>
  <c r="T74" i="18"/>
  <c r="W74" i="18"/>
  <c r="X74" i="18"/>
  <c r="Y74" i="18"/>
  <c r="Z74" i="18"/>
  <c r="AA74" i="18"/>
  <c r="AO74" i="18"/>
  <c r="AP74" i="18" s="1"/>
  <c r="T75" i="18"/>
  <c r="T76" i="18"/>
  <c r="W76" i="18"/>
  <c r="X76" i="18"/>
  <c r="Y76" i="18"/>
  <c r="Z76" i="18"/>
  <c r="AA76" i="18"/>
  <c r="T77" i="18"/>
  <c r="T78" i="18"/>
  <c r="W78" i="18"/>
  <c r="X78" i="18"/>
  <c r="AO78" i="18" s="1"/>
  <c r="AP78" i="18" s="1"/>
  <c r="Y78" i="18"/>
  <c r="Z78" i="18"/>
  <c r="AA78" i="18"/>
  <c r="T79" i="18"/>
  <c r="T80" i="18"/>
  <c r="W80" i="18"/>
  <c r="AO80" i="18" s="1"/>
  <c r="AP80" i="18" s="1"/>
  <c r="X80" i="18"/>
  <c r="Y80" i="18"/>
  <c r="Z80" i="18"/>
  <c r="AA80" i="18"/>
  <c r="T81" i="18"/>
  <c r="T82" i="18"/>
  <c r="W82" i="18"/>
  <c r="X82" i="18"/>
  <c r="Y82" i="18"/>
  <c r="Z82" i="18"/>
  <c r="AA82" i="18"/>
  <c r="T83" i="18"/>
  <c r="T84" i="18"/>
  <c r="W84" i="18"/>
  <c r="AO84" i="18" s="1"/>
  <c r="AP84" i="18" s="1"/>
  <c r="X84" i="18"/>
  <c r="Y84" i="18"/>
  <c r="Z84" i="18"/>
  <c r="AA84" i="18"/>
  <c r="T85" i="18"/>
  <c r="T86" i="18"/>
  <c r="W86" i="18"/>
  <c r="X86" i="18"/>
  <c r="Y86" i="18"/>
  <c r="Z86" i="18"/>
  <c r="AA86" i="18"/>
  <c r="AO86" i="18"/>
  <c r="AP86" i="18" s="1"/>
  <c r="T87" i="18"/>
  <c r="T88" i="18"/>
  <c r="W88" i="18"/>
  <c r="X88" i="18"/>
  <c r="Y88" i="18"/>
  <c r="Z88" i="18"/>
  <c r="AA88" i="18"/>
  <c r="T89" i="18"/>
  <c r="T90" i="18"/>
  <c r="W90" i="18"/>
  <c r="X90" i="18"/>
  <c r="Y90" i="18"/>
  <c r="Z90" i="18"/>
  <c r="AA90" i="18"/>
  <c r="AO90" i="18"/>
  <c r="AP90" i="18" s="1"/>
  <c r="T91" i="18"/>
  <c r="T92" i="18"/>
  <c r="W92" i="18"/>
  <c r="X92" i="18"/>
  <c r="Y92" i="18"/>
  <c r="Z92" i="18"/>
  <c r="AA92" i="18"/>
  <c r="T93" i="18"/>
  <c r="T94" i="18"/>
  <c r="W94" i="18"/>
  <c r="X94" i="18"/>
  <c r="AO94" i="18" s="1"/>
  <c r="AP94" i="18" s="1"/>
  <c r="Y94" i="18"/>
  <c r="Z94" i="18"/>
  <c r="AA94" i="18"/>
  <c r="T95" i="18"/>
  <c r="T96" i="18"/>
  <c r="W96" i="18"/>
  <c r="AO96" i="18" s="1"/>
  <c r="AP96" i="18" s="1"/>
  <c r="X96" i="18"/>
  <c r="Y96" i="18"/>
  <c r="Z96" i="18"/>
  <c r="AA96" i="18"/>
  <c r="T97" i="18"/>
  <c r="T98" i="18"/>
  <c r="W98" i="18"/>
  <c r="X98" i="18"/>
  <c r="Y98" i="18"/>
  <c r="Z98" i="18"/>
  <c r="AA98" i="18"/>
  <c r="T99" i="18"/>
  <c r="T100" i="18"/>
  <c r="W100" i="18"/>
  <c r="AO100" i="18" s="1"/>
  <c r="AP100" i="18" s="1"/>
  <c r="X100" i="18"/>
  <c r="Y100" i="18"/>
  <c r="Z100" i="18"/>
  <c r="AA100" i="18"/>
  <c r="T101" i="18"/>
  <c r="T102" i="18"/>
  <c r="W102" i="18"/>
  <c r="X102" i="18"/>
  <c r="Y102" i="18"/>
  <c r="Z102" i="18"/>
  <c r="AA102" i="18"/>
  <c r="AO102" i="18"/>
  <c r="AP102" i="18" s="1"/>
  <c r="T103" i="18"/>
  <c r="T104" i="18"/>
  <c r="W104" i="18"/>
  <c r="X104" i="18"/>
  <c r="Y104" i="18"/>
  <c r="Z104" i="18"/>
  <c r="AA104" i="18"/>
  <c r="T105" i="18"/>
  <c r="T106" i="18"/>
  <c r="W106" i="18"/>
  <c r="X106" i="18"/>
  <c r="Y106" i="18"/>
  <c r="Z106" i="18"/>
  <c r="AA106" i="18"/>
  <c r="AO106" i="18"/>
  <c r="AP106" i="18" s="1"/>
  <c r="T107" i="18"/>
  <c r="T108" i="18"/>
  <c r="W108" i="18"/>
  <c r="X108" i="18"/>
  <c r="Y108" i="18"/>
  <c r="Z108" i="18"/>
  <c r="AA108" i="18"/>
  <c r="T109" i="18"/>
  <c r="T110" i="18"/>
  <c r="W110" i="18"/>
  <c r="X110" i="18"/>
  <c r="AO110" i="18" s="1"/>
  <c r="AP110" i="18" s="1"/>
  <c r="Y110" i="18"/>
  <c r="Z110" i="18"/>
  <c r="AA110" i="18"/>
  <c r="T111" i="18"/>
  <c r="T112" i="18"/>
  <c r="W112" i="18"/>
  <c r="AO112" i="18" s="1"/>
  <c r="AP112" i="18" s="1"/>
  <c r="X112" i="18"/>
  <c r="Y112" i="18"/>
  <c r="Z112" i="18"/>
  <c r="AA112" i="18"/>
  <c r="T113" i="18"/>
  <c r="T114" i="18"/>
  <c r="W114" i="18"/>
  <c r="X114" i="18"/>
  <c r="AO114" i="18" s="1"/>
  <c r="AP114" i="18" s="1"/>
  <c r="Y114" i="18"/>
  <c r="Z114" i="18"/>
  <c r="AA114" i="18"/>
  <c r="T115" i="18"/>
  <c r="T116" i="18"/>
  <c r="W116" i="18"/>
  <c r="AO116" i="18" s="1"/>
  <c r="AP116" i="18" s="1"/>
  <c r="X116" i="18"/>
  <c r="Y116" i="18"/>
  <c r="Z116" i="18"/>
  <c r="AA116" i="18"/>
  <c r="T117" i="18"/>
  <c r="T19" i="18"/>
  <c r="W18" i="18"/>
  <c r="T18" i="18"/>
  <c r="AA18" i="18"/>
  <c r="Z18" i="18"/>
  <c r="Y18" i="18"/>
  <c r="X18" i="18"/>
  <c r="AO16" i="18"/>
  <c r="AM16" i="18"/>
  <c r="AK16" i="18"/>
  <c r="AI16" i="18"/>
  <c r="AG16" i="18"/>
  <c r="AE16" i="18"/>
  <c r="AC16" i="18"/>
  <c r="AO15" i="18"/>
  <c r="AM15" i="18"/>
  <c r="AK15" i="18"/>
  <c r="AI15" i="18"/>
  <c r="AG15" i="18"/>
  <c r="AE15" i="18"/>
  <c r="AC15" i="18"/>
  <c r="AM20" i="17"/>
  <c r="AP20" i="17"/>
  <c r="AQ20" i="17"/>
  <c r="AR20" i="17"/>
  <c r="AS20" i="17"/>
  <c r="AT20" i="17"/>
  <c r="AM21" i="17"/>
  <c r="AM22" i="17"/>
  <c r="AP22" i="17"/>
  <c r="AQ22" i="17"/>
  <c r="AR22" i="17"/>
  <c r="BD22" i="17" s="1"/>
  <c r="BE22" i="17" s="1"/>
  <c r="AS22" i="17"/>
  <c r="AT22" i="17"/>
  <c r="AM23" i="17"/>
  <c r="AM24" i="17"/>
  <c r="AP24" i="17"/>
  <c r="BD24" i="17" s="1"/>
  <c r="BE24" i="17" s="1"/>
  <c r="AQ24" i="17"/>
  <c r="AR24" i="17"/>
  <c r="AS24" i="17"/>
  <c r="AT24" i="17"/>
  <c r="AM25" i="17"/>
  <c r="AM26" i="17"/>
  <c r="AP26" i="17"/>
  <c r="AQ26" i="17"/>
  <c r="AR26" i="17"/>
  <c r="AS26" i="17"/>
  <c r="AT26" i="17"/>
  <c r="BD26" i="17"/>
  <c r="BE26" i="17" s="1"/>
  <c r="AM27" i="17"/>
  <c r="AM28" i="17"/>
  <c r="AP28" i="17"/>
  <c r="AQ28" i="17"/>
  <c r="AR28" i="17"/>
  <c r="AS28" i="17"/>
  <c r="AT28" i="17"/>
  <c r="AM29" i="17"/>
  <c r="AM30" i="17"/>
  <c r="AP30" i="17"/>
  <c r="AQ30" i="17"/>
  <c r="AR30" i="17"/>
  <c r="BD30" i="17" s="1"/>
  <c r="BE30" i="17" s="1"/>
  <c r="AS30" i="17"/>
  <c r="AT30" i="17"/>
  <c r="AM31" i="17"/>
  <c r="AM32" i="17"/>
  <c r="AP32" i="17"/>
  <c r="BD32" i="17" s="1"/>
  <c r="BE32" i="17" s="1"/>
  <c r="AQ32" i="17"/>
  <c r="AR32" i="17"/>
  <c r="AS32" i="17"/>
  <c r="AT32" i="17"/>
  <c r="AM33" i="17"/>
  <c r="AM34" i="17"/>
  <c r="AP34" i="17"/>
  <c r="AQ34" i="17"/>
  <c r="AR34" i="17"/>
  <c r="AS34" i="17"/>
  <c r="AT34" i="17"/>
  <c r="BD34" i="17"/>
  <c r="BE34" i="17" s="1"/>
  <c r="AM35" i="17"/>
  <c r="AM36" i="17"/>
  <c r="AP36" i="17"/>
  <c r="AQ36" i="17"/>
  <c r="AR36" i="17"/>
  <c r="AS36" i="17"/>
  <c r="AT36" i="17"/>
  <c r="AM37" i="17"/>
  <c r="AM38" i="17"/>
  <c r="AP38" i="17"/>
  <c r="AQ38" i="17"/>
  <c r="AR38" i="17"/>
  <c r="BD38" i="17" s="1"/>
  <c r="BE38" i="17" s="1"/>
  <c r="AS38" i="17"/>
  <c r="AT38" i="17"/>
  <c r="AM39" i="17"/>
  <c r="AM40" i="17"/>
  <c r="AP40" i="17"/>
  <c r="BD40" i="17" s="1"/>
  <c r="BE40" i="17" s="1"/>
  <c r="AQ40" i="17"/>
  <c r="AR40" i="17"/>
  <c r="AS40" i="17"/>
  <c r="AT40" i="17"/>
  <c r="AM41" i="17"/>
  <c r="AM42" i="17"/>
  <c r="AP42" i="17"/>
  <c r="AQ42" i="17"/>
  <c r="AR42" i="17"/>
  <c r="AS42" i="17"/>
  <c r="AT42" i="17"/>
  <c r="BD42" i="17"/>
  <c r="BE42" i="17" s="1"/>
  <c r="AM43" i="17"/>
  <c r="AM44" i="17"/>
  <c r="AP44" i="17"/>
  <c r="AQ44" i="17"/>
  <c r="AR44" i="17"/>
  <c r="AS44" i="17"/>
  <c r="AT44" i="17"/>
  <c r="AM45" i="17"/>
  <c r="AM46" i="17"/>
  <c r="AP46" i="17"/>
  <c r="AQ46" i="17"/>
  <c r="AR46" i="17"/>
  <c r="BD46" i="17" s="1"/>
  <c r="BE46" i="17" s="1"/>
  <c r="AS46" i="17"/>
  <c r="AT46" i="17"/>
  <c r="AM47" i="17"/>
  <c r="AM48" i="17"/>
  <c r="AP48" i="17"/>
  <c r="BD48" i="17" s="1"/>
  <c r="BE48" i="17" s="1"/>
  <c r="AQ48" i="17"/>
  <c r="AR48" i="17"/>
  <c r="AS48" i="17"/>
  <c r="AT48" i="17"/>
  <c r="AM49" i="17"/>
  <c r="AM50" i="17"/>
  <c r="AP50" i="17"/>
  <c r="AQ50" i="17"/>
  <c r="AR50" i="17"/>
  <c r="AS50" i="17"/>
  <c r="AT50" i="17"/>
  <c r="BD50" i="17"/>
  <c r="BE50" i="17" s="1"/>
  <c r="AM51" i="17"/>
  <c r="AM52" i="17"/>
  <c r="AP52" i="17"/>
  <c r="AQ52" i="17"/>
  <c r="AR52" i="17"/>
  <c r="AS52" i="17"/>
  <c r="AT52" i="17"/>
  <c r="AM53" i="17"/>
  <c r="AM54" i="17"/>
  <c r="AP54" i="17"/>
  <c r="AQ54" i="17"/>
  <c r="BD54" i="17" s="1"/>
  <c r="BE54" i="17" s="1"/>
  <c r="AR54" i="17"/>
  <c r="AS54" i="17"/>
  <c r="AT54" i="17"/>
  <c r="AM55" i="17"/>
  <c r="AM56" i="17"/>
  <c r="AP56" i="17"/>
  <c r="BD56" i="17" s="1"/>
  <c r="BE56" i="17" s="1"/>
  <c r="AQ56" i="17"/>
  <c r="AR56" i="17"/>
  <c r="AS56" i="17"/>
  <c r="AT56" i="17"/>
  <c r="AM57" i="17"/>
  <c r="AM58" i="17"/>
  <c r="AP58" i="17"/>
  <c r="AQ58" i="17"/>
  <c r="AR58" i="17"/>
  <c r="AS58" i="17"/>
  <c r="AT58" i="17"/>
  <c r="BD58" i="17"/>
  <c r="BE58" i="17" s="1"/>
  <c r="AM59" i="17"/>
  <c r="AM60" i="17"/>
  <c r="AP60" i="17"/>
  <c r="AQ60" i="17"/>
  <c r="AR60" i="17"/>
  <c r="AS60" i="17"/>
  <c r="AT60" i="17"/>
  <c r="AM61" i="17"/>
  <c r="AM62" i="17"/>
  <c r="AP62" i="17"/>
  <c r="AQ62" i="17"/>
  <c r="BD62" i="17" s="1"/>
  <c r="BE62" i="17" s="1"/>
  <c r="AR62" i="17"/>
  <c r="AS62" i="17"/>
  <c r="AT62" i="17"/>
  <c r="AM63" i="17"/>
  <c r="AM64" i="17"/>
  <c r="AP64" i="17"/>
  <c r="BD64" i="17" s="1"/>
  <c r="BE64" i="17" s="1"/>
  <c r="AQ64" i="17"/>
  <c r="AR64" i="17"/>
  <c r="AS64" i="17"/>
  <c r="AT64" i="17"/>
  <c r="AM65" i="17"/>
  <c r="AM66" i="17"/>
  <c r="AP66" i="17"/>
  <c r="BD66" i="17" s="1"/>
  <c r="BE66" i="17" s="1"/>
  <c r="AQ66" i="17"/>
  <c r="AR66" i="17"/>
  <c r="AS66" i="17"/>
  <c r="AT66" i="17"/>
  <c r="AM67" i="17"/>
  <c r="AM68" i="17"/>
  <c r="AP68" i="17"/>
  <c r="AQ68" i="17"/>
  <c r="AR68" i="17"/>
  <c r="AS68" i="17"/>
  <c r="AT68" i="17"/>
  <c r="AM69" i="17"/>
  <c r="AM70" i="17"/>
  <c r="AP70" i="17"/>
  <c r="AQ70" i="17"/>
  <c r="BD70" i="17" s="1"/>
  <c r="BE70" i="17" s="1"/>
  <c r="AR70" i="17"/>
  <c r="AS70" i="17"/>
  <c r="AT70" i="17"/>
  <c r="AM71" i="17"/>
  <c r="AM72" i="17"/>
  <c r="AP72" i="17"/>
  <c r="BD72" i="17" s="1"/>
  <c r="BE72" i="17" s="1"/>
  <c r="AQ72" i="17"/>
  <c r="AR72" i="17"/>
  <c r="AS72" i="17"/>
  <c r="AT72" i="17"/>
  <c r="AM73" i="17"/>
  <c r="AM74" i="17"/>
  <c r="AP74" i="17"/>
  <c r="BD74" i="17" s="1"/>
  <c r="BE74" i="17" s="1"/>
  <c r="AQ74" i="17"/>
  <c r="AR74" i="17"/>
  <c r="AS74" i="17"/>
  <c r="AT74" i="17"/>
  <c r="AM75" i="17"/>
  <c r="AM76" i="17"/>
  <c r="AP76" i="17"/>
  <c r="AQ76" i="17"/>
  <c r="BD76" i="17" s="1"/>
  <c r="BE76" i="17" s="1"/>
  <c r="AR76" i="17"/>
  <c r="AS76" i="17"/>
  <c r="AT76" i="17"/>
  <c r="AM77" i="17"/>
  <c r="AM78" i="17"/>
  <c r="AP78" i="17"/>
  <c r="AQ78" i="17"/>
  <c r="BD78" i="17" s="1"/>
  <c r="BE78" i="17" s="1"/>
  <c r="AR78" i="17"/>
  <c r="AS78" i="17"/>
  <c r="AT78" i="17"/>
  <c r="AM79" i="17"/>
  <c r="AM80" i="17"/>
  <c r="AP80" i="17"/>
  <c r="BD80" i="17" s="1"/>
  <c r="BE80" i="17" s="1"/>
  <c r="AQ80" i="17"/>
  <c r="AR80" i="17"/>
  <c r="AS80" i="17"/>
  <c r="AT80" i="17"/>
  <c r="AM81" i="17"/>
  <c r="AM82" i="17"/>
  <c r="AP82" i="17"/>
  <c r="BD82" i="17" s="1"/>
  <c r="BE82" i="17" s="1"/>
  <c r="AQ82" i="17"/>
  <c r="AR82" i="17"/>
  <c r="AS82" i="17"/>
  <c r="AT82" i="17"/>
  <c r="AM83" i="17"/>
  <c r="AM84" i="17"/>
  <c r="AP84" i="17"/>
  <c r="AQ84" i="17"/>
  <c r="BD84" i="17" s="1"/>
  <c r="BE84" i="17" s="1"/>
  <c r="AR84" i="17"/>
  <c r="AS84" i="17"/>
  <c r="AT84" i="17"/>
  <c r="AM85" i="17"/>
  <c r="AM86" i="17"/>
  <c r="AP86" i="17"/>
  <c r="AQ86" i="17"/>
  <c r="BD86" i="17" s="1"/>
  <c r="BE86" i="17" s="1"/>
  <c r="AR86" i="17"/>
  <c r="AS86" i="17"/>
  <c r="AT86" i="17"/>
  <c r="AM87" i="17"/>
  <c r="AM88" i="17"/>
  <c r="AP88" i="17"/>
  <c r="BD88" i="17" s="1"/>
  <c r="BE88" i="17" s="1"/>
  <c r="AQ88" i="17"/>
  <c r="AR88" i="17"/>
  <c r="AS88" i="17"/>
  <c r="AT88" i="17"/>
  <c r="AM89" i="17"/>
  <c r="AM90" i="17"/>
  <c r="AP90" i="17"/>
  <c r="BD90" i="17" s="1"/>
  <c r="BE90" i="17" s="1"/>
  <c r="AQ90" i="17"/>
  <c r="AR90" i="17"/>
  <c r="AS90" i="17"/>
  <c r="AT90" i="17"/>
  <c r="AM91" i="17"/>
  <c r="AM92" i="17"/>
  <c r="AP92" i="17"/>
  <c r="AQ92" i="17"/>
  <c r="BD92" i="17" s="1"/>
  <c r="BE92" i="17" s="1"/>
  <c r="AR92" i="17"/>
  <c r="AS92" i="17"/>
  <c r="AT92" i="17"/>
  <c r="AM93" i="17"/>
  <c r="AM94" i="17"/>
  <c r="AP94" i="17"/>
  <c r="AQ94" i="17"/>
  <c r="AR94" i="17"/>
  <c r="BD94" i="17" s="1"/>
  <c r="BE94" i="17" s="1"/>
  <c r="AS94" i="17"/>
  <c r="AT94" i="17"/>
  <c r="AM95" i="17"/>
  <c r="AM96" i="17"/>
  <c r="AP96" i="17"/>
  <c r="BD96" i="17" s="1"/>
  <c r="BE96" i="17" s="1"/>
  <c r="AQ96" i="17"/>
  <c r="AR96" i="17"/>
  <c r="AS96" i="17"/>
  <c r="AT96" i="17"/>
  <c r="AM97" i="17"/>
  <c r="AM98" i="17"/>
  <c r="AP98" i="17"/>
  <c r="BD98" i="17" s="1"/>
  <c r="BE98" i="17" s="1"/>
  <c r="AQ98" i="17"/>
  <c r="AR98" i="17"/>
  <c r="AS98" i="17"/>
  <c r="AT98" i="17"/>
  <c r="AM99" i="17"/>
  <c r="AM100" i="17"/>
  <c r="AP100" i="17"/>
  <c r="AQ100" i="17"/>
  <c r="BD100" i="17" s="1"/>
  <c r="BE100" i="17" s="1"/>
  <c r="AR100" i="17"/>
  <c r="AS100" i="17"/>
  <c r="AT100" i="17"/>
  <c r="AM101" i="17"/>
  <c r="AM102" i="17"/>
  <c r="AP102" i="17"/>
  <c r="AQ102" i="17"/>
  <c r="AR102" i="17"/>
  <c r="BD102" i="17" s="1"/>
  <c r="BE102" i="17" s="1"/>
  <c r="AS102" i="17"/>
  <c r="AT102" i="17"/>
  <c r="AM103" i="17"/>
  <c r="AM104" i="17"/>
  <c r="AP104" i="17"/>
  <c r="BD104" i="17" s="1"/>
  <c r="BE104" i="17" s="1"/>
  <c r="AQ104" i="17"/>
  <c r="AR104" i="17"/>
  <c r="AS104" i="17"/>
  <c r="AT104" i="17"/>
  <c r="AM105" i="17"/>
  <c r="AM106" i="17"/>
  <c r="AP106" i="17"/>
  <c r="BD106" i="17" s="1"/>
  <c r="BE106" i="17" s="1"/>
  <c r="AQ106" i="17"/>
  <c r="AR106" i="17"/>
  <c r="AS106" i="17"/>
  <c r="AT106" i="17"/>
  <c r="AM107" i="17"/>
  <c r="AM108" i="17"/>
  <c r="AP108" i="17"/>
  <c r="AQ108" i="17"/>
  <c r="BD108" i="17" s="1"/>
  <c r="BE108" i="17" s="1"/>
  <c r="AR108" i="17"/>
  <c r="AS108" i="17"/>
  <c r="AT108" i="17"/>
  <c r="AM109" i="17"/>
  <c r="AM110" i="17"/>
  <c r="AP110" i="17"/>
  <c r="AQ110" i="17"/>
  <c r="AR110" i="17"/>
  <c r="BD110" i="17" s="1"/>
  <c r="BE110" i="17" s="1"/>
  <c r="AS110" i="17"/>
  <c r="AT110" i="17"/>
  <c r="AM111" i="17"/>
  <c r="AM112" i="17"/>
  <c r="AP112" i="17"/>
  <c r="BD112" i="17" s="1"/>
  <c r="BE112" i="17" s="1"/>
  <c r="AQ112" i="17"/>
  <c r="AR112" i="17"/>
  <c r="AS112" i="17"/>
  <c r="AT112" i="17"/>
  <c r="AM113" i="17"/>
  <c r="AM114" i="17"/>
  <c r="AP114" i="17"/>
  <c r="BD114" i="17" s="1"/>
  <c r="BE114" i="17" s="1"/>
  <c r="AQ114" i="17"/>
  <c r="AR114" i="17"/>
  <c r="AS114" i="17"/>
  <c r="AT114" i="17"/>
  <c r="AM115" i="17"/>
  <c r="AM116" i="17"/>
  <c r="AP116" i="17"/>
  <c r="AQ116" i="17"/>
  <c r="BD116" i="17" s="1"/>
  <c r="BE116" i="17" s="1"/>
  <c r="AR116" i="17"/>
  <c r="AS116" i="17"/>
  <c r="AT116" i="17"/>
  <c r="AM117" i="17"/>
  <c r="AT18" i="17"/>
  <c r="AS18" i="17"/>
  <c r="AR18" i="17"/>
  <c r="AQ18" i="17"/>
  <c r="AP18" i="17"/>
  <c r="AM18" i="17"/>
  <c r="AM19" i="17"/>
  <c r="BH16" i="17"/>
  <c r="BF16" i="17"/>
  <c r="BD16" i="17"/>
  <c r="BB16" i="17"/>
  <c r="AZ16" i="17"/>
  <c r="AX16" i="17"/>
  <c r="AV16" i="17"/>
  <c r="BH15" i="17"/>
  <c r="BF15" i="17"/>
  <c r="BD15" i="17"/>
  <c r="BB15" i="17"/>
  <c r="AZ15" i="17"/>
  <c r="AX15" i="17"/>
  <c r="AV15" i="17"/>
  <c r="AC120" i="16"/>
  <c r="AC137" i="16"/>
  <c r="AC136" i="16"/>
  <c r="AC135" i="16"/>
  <c r="AC134" i="16"/>
  <c r="AC133" i="16"/>
  <c r="AC132" i="16"/>
  <c r="AC131" i="16"/>
  <c r="AC130" i="16"/>
  <c r="AC129" i="16"/>
  <c r="AC128" i="16"/>
  <c r="AC127" i="16"/>
  <c r="AC126" i="16"/>
  <c r="AC125" i="16"/>
  <c r="AC124" i="16"/>
  <c r="AC123" i="16"/>
  <c r="AC122" i="16"/>
  <c r="AC121" i="16"/>
  <c r="AC20" i="16"/>
  <c r="AF20" i="16"/>
  <c r="AG20" i="16"/>
  <c r="AH20" i="16"/>
  <c r="AI20" i="16"/>
  <c r="AJ20" i="16"/>
  <c r="AC21" i="16"/>
  <c r="AC22" i="16"/>
  <c r="AF22" i="16"/>
  <c r="AP22" i="16" s="1"/>
  <c r="AQ22" i="16" s="1"/>
  <c r="AG22" i="16"/>
  <c r="AH22" i="16"/>
  <c r="AI22" i="16"/>
  <c r="AJ22" i="16"/>
  <c r="AC23" i="16"/>
  <c r="AC24" i="16"/>
  <c r="AF24" i="16"/>
  <c r="AG24" i="16"/>
  <c r="AH24" i="16"/>
  <c r="AI24" i="16"/>
  <c r="AJ24" i="16"/>
  <c r="AP24" i="16"/>
  <c r="AQ24" i="16" s="1"/>
  <c r="AC25" i="16"/>
  <c r="AC26" i="16"/>
  <c r="AF26" i="16"/>
  <c r="AG26" i="16"/>
  <c r="AH26" i="16"/>
  <c r="AI26" i="16"/>
  <c r="AJ26" i="16"/>
  <c r="AP26" i="16"/>
  <c r="AQ26" i="16" s="1"/>
  <c r="AC27" i="16"/>
  <c r="AC28" i="16"/>
  <c r="AF28" i="16"/>
  <c r="AG28" i="16"/>
  <c r="AP28" i="16" s="1"/>
  <c r="AQ28" i="16" s="1"/>
  <c r="AH28" i="16"/>
  <c r="AI28" i="16"/>
  <c r="AJ28" i="16"/>
  <c r="AC29" i="16"/>
  <c r="AC30" i="16"/>
  <c r="AF30" i="16"/>
  <c r="AG30" i="16"/>
  <c r="AP30" i="16" s="1"/>
  <c r="AQ30" i="16" s="1"/>
  <c r="AH30" i="16"/>
  <c r="AI30" i="16"/>
  <c r="AJ30" i="16"/>
  <c r="AC31" i="16"/>
  <c r="AC32" i="16"/>
  <c r="AF32" i="16"/>
  <c r="AG32" i="16"/>
  <c r="AH32" i="16"/>
  <c r="AI32" i="16"/>
  <c r="AJ32" i="16"/>
  <c r="AP32" i="16"/>
  <c r="AQ32" i="16" s="1"/>
  <c r="AC33" i="16"/>
  <c r="AC34" i="16"/>
  <c r="AF34" i="16"/>
  <c r="AG34" i="16"/>
  <c r="AP34" i="16" s="1"/>
  <c r="AQ34" i="16" s="1"/>
  <c r="AH34" i="16"/>
  <c r="AI34" i="16"/>
  <c r="AJ34" i="16"/>
  <c r="AC35" i="16"/>
  <c r="AC36" i="16"/>
  <c r="AF36" i="16"/>
  <c r="AG36" i="16"/>
  <c r="AP36" i="16" s="1"/>
  <c r="AQ36" i="16" s="1"/>
  <c r="AH36" i="16"/>
  <c r="AI36" i="16"/>
  <c r="AJ36" i="16"/>
  <c r="AC37" i="16"/>
  <c r="AC38" i="16"/>
  <c r="AF38" i="16"/>
  <c r="AG38" i="16"/>
  <c r="AP38" i="16" s="1"/>
  <c r="AQ38" i="16" s="1"/>
  <c r="AH38" i="16"/>
  <c r="AI38" i="16"/>
  <c r="AJ38" i="16"/>
  <c r="AC39" i="16"/>
  <c r="AC40" i="16"/>
  <c r="AF40" i="16"/>
  <c r="AG40" i="16"/>
  <c r="AH40" i="16"/>
  <c r="AI40" i="16"/>
  <c r="AJ40" i="16"/>
  <c r="AP40" i="16"/>
  <c r="AQ40" i="16" s="1"/>
  <c r="AC41" i="16"/>
  <c r="AC42" i="16"/>
  <c r="AF42" i="16"/>
  <c r="AG42" i="16"/>
  <c r="AP42" i="16" s="1"/>
  <c r="AQ42" i="16" s="1"/>
  <c r="AH42" i="16"/>
  <c r="AI42" i="16"/>
  <c r="AJ42" i="16"/>
  <c r="AC43" i="16"/>
  <c r="AC44" i="16"/>
  <c r="AF44" i="16"/>
  <c r="AG44" i="16"/>
  <c r="AH44" i="16"/>
  <c r="AI44" i="16"/>
  <c r="AJ44" i="16"/>
  <c r="AP44" i="16"/>
  <c r="AQ44" i="16" s="1"/>
  <c r="AC45" i="16"/>
  <c r="AC46" i="16"/>
  <c r="AF46" i="16"/>
  <c r="AG46" i="16"/>
  <c r="AP46" i="16" s="1"/>
  <c r="AQ46" i="16" s="1"/>
  <c r="AH46" i="16"/>
  <c r="AI46" i="16"/>
  <c r="AJ46" i="16"/>
  <c r="AC47" i="16"/>
  <c r="AC48" i="16"/>
  <c r="AF48" i="16"/>
  <c r="AG48" i="16"/>
  <c r="AH48" i="16"/>
  <c r="AI48" i="16"/>
  <c r="AJ48" i="16"/>
  <c r="AP48" i="16"/>
  <c r="AQ48" i="16" s="1"/>
  <c r="AC49" i="16"/>
  <c r="AC50" i="16"/>
  <c r="AF50" i="16"/>
  <c r="AG50" i="16"/>
  <c r="AP50" i="16" s="1"/>
  <c r="AQ50" i="16" s="1"/>
  <c r="AH50" i="16"/>
  <c r="AI50" i="16"/>
  <c r="AJ50" i="16"/>
  <c r="AC51" i="16"/>
  <c r="AC52" i="16"/>
  <c r="AF52" i="16"/>
  <c r="AG52" i="16"/>
  <c r="AH52" i="16"/>
  <c r="AI52" i="16"/>
  <c r="AJ52" i="16"/>
  <c r="AP52" i="16"/>
  <c r="AQ52" i="16" s="1"/>
  <c r="AC53" i="16"/>
  <c r="AC54" i="16"/>
  <c r="AF54" i="16"/>
  <c r="AG54" i="16"/>
  <c r="AP54" i="16" s="1"/>
  <c r="AQ54" i="16" s="1"/>
  <c r="AH54" i="16"/>
  <c r="AI54" i="16"/>
  <c r="AJ54" i="16"/>
  <c r="AC55" i="16"/>
  <c r="AC56" i="16"/>
  <c r="AF56" i="16"/>
  <c r="AG56" i="16"/>
  <c r="AH56" i="16"/>
  <c r="AI56" i="16"/>
  <c r="AJ56" i="16"/>
  <c r="AP56" i="16"/>
  <c r="AQ56" i="16" s="1"/>
  <c r="AC57" i="16"/>
  <c r="AC58" i="16"/>
  <c r="AF58" i="16"/>
  <c r="AG58" i="16"/>
  <c r="AP58" i="16" s="1"/>
  <c r="AQ58" i="16" s="1"/>
  <c r="AH58" i="16"/>
  <c r="AI58" i="16"/>
  <c r="AJ58" i="16"/>
  <c r="AC59" i="16"/>
  <c r="AC60" i="16"/>
  <c r="AF60" i="16"/>
  <c r="AG60" i="16"/>
  <c r="AH60" i="16"/>
  <c r="AI60" i="16"/>
  <c r="AJ60" i="16"/>
  <c r="AP60" i="16"/>
  <c r="AQ60" i="16" s="1"/>
  <c r="AC61" i="16"/>
  <c r="AC62" i="16"/>
  <c r="AF62" i="16"/>
  <c r="AG62" i="16"/>
  <c r="AP62" i="16" s="1"/>
  <c r="AQ62" i="16" s="1"/>
  <c r="AH62" i="16"/>
  <c r="AI62" i="16"/>
  <c r="AJ62" i="16"/>
  <c r="AC63" i="16"/>
  <c r="AC64" i="16"/>
  <c r="AF64" i="16"/>
  <c r="AG64" i="16"/>
  <c r="AP64" i="16" s="1"/>
  <c r="AQ64" i="16" s="1"/>
  <c r="AH64" i="16"/>
  <c r="AI64" i="16"/>
  <c r="AJ64" i="16"/>
  <c r="AC65" i="16"/>
  <c r="AC66" i="16"/>
  <c r="AF66" i="16"/>
  <c r="AG66" i="16"/>
  <c r="AH66" i="16"/>
  <c r="AI66" i="16"/>
  <c r="AJ66" i="16"/>
  <c r="AP66" i="16"/>
  <c r="AQ66" i="16" s="1"/>
  <c r="AC67" i="16"/>
  <c r="AC68" i="16"/>
  <c r="AF68" i="16"/>
  <c r="AG68" i="16"/>
  <c r="AH68" i="16"/>
  <c r="AI68" i="16"/>
  <c r="AJ68" i="16"/>
  <c r="AP68" i="16"/>
  <c r="AQ68" i="16" s="1"/>
  <c r="AC69" i="16"/>
  <c r="AC70" i="16"/>
  <c r="AF70" i="16"/>
  <c r="AG70" i="16"/>
  <c r="AP70" i="16" s="1"/>
  <c r="AQ70" i="16" s="1"/>
  <c r="AH70" i="16"/>
  <c r="AI70" i="16"/>
  <c r="AJ70" i="16"/>
  <c r="AC71" i="16"/>
  <c r="AC72" i="16"/>
  <c r="AF72" i="16"/>
  <c r="AG72" i="16"/>
  <c r="AP72" i="16" s="1"/>
  <c r="AQ72" i="16" s="1"/>
  <c r="AH72" i="16"/>
  <c r="AI72" i="16"/>
  <c r="AJ72" i="16"/>
  <c r="AC73" i="16"/>
  <c r="AC74" i="16"/>
  <c r="AF74" i="16"/>
  <c r="AG74" i="16"/>
  <c r="AP74" i="16" s="1"/>
  <c r="AQ74" i="16" s="1"/>
  <c r="AH74" i="16"/>
  <c r="AI74" i="16"/>
  <c r="AJ74" i="16"/>
  <c r="AC75" i="16"/>
  <c r="AC76" i="16"/>
  <c r="AF76" i="16"/>
  <c r="AG76" i="16"/>
  <c r="AH76" i="16"/>
  <c r="AI76" i="16"/>
  <c r="AJ76" i="16"/>
  <c r="AP76" i="16"/>
  <c r="AQ76" i="16" s="1"/>
  <c r="AC77" i="16"/>
  <c r="AC78" i="16"/>
  <c r="AF78" i="16"/>
  <c r="AG78" i="16"/>
  <c r="AP78" i="16" s="1"/>
  <c r="AQ78" i="16" s="1"/>
  <c r="AH78" i="16"/>
  <c r="AI78" i="16"/>
  <c r="AJ78" i="16"/>
  <c r="AC79" i="16"/>
  <c r="AC80" i="16"/>
  <c r="AF80" i="16"/>
  <c r="AG80" i="16"/>
  <c r="AP80" i="16" s="1"/>
  <c r="AQ80" i="16" s="1"/>
  <c r="AH80" i="16"/>
  <c r="AI80" i="16"/>
  <c r="AJ80" i="16"/>
  <c r="AC81" i="16"/>
  <c r="AC82" i="16"/>
  <c r="AF82" i="16"/>
  <c r="AG82" i="16"/>
  <c r="AH82" i="16"/>
  <c r="AI82" i="16"/>
  <c r="AJ82" i="16"/>
  <c r="AP82" i="16"/>
  <c r="AQ82" i="16" s="1"/>
  <c r="AC83" i="16"/>
  <c r="AC84" i="16"/>
  <c r="AF84" i="16"/>
  <c r="AG84" i="16"/>
  <c r="AH84" i="16"/>
  <c r="AI84" i="16"/>
  <c r="AJ84" i="16"/>
  <c r="AP84" i="16"/>
  <c r="AQ84" i="16" s="1"/>
  <c r="AC85" i="16"/>
  <c r="AC86" i="16"/>
  <c r="AF86" i="16"/>
  <c r="AG86" i="16"/>
  <c r="AP86" i="16" s="1"/>
  <c r="AQ86" i="16" s="1"/>
  <c r="AH86" i="16"/>
  <c r="AI86" i="16"/>
  <c r="AJ86" i="16"/>
  <c r="AC87" i="16"/>
  <c r="AC88" i="16"/>
  <c r="AF88" i="16"/>
  <c r="AG88" i="16"/>
  <c r="AP88" i="16" s="1"/>
  <c r="AQ88" i="16" s="1"/>
  <c r="AH88" i="16"/>
  <c r="AI88" i="16"/>
  <c r="AJ88" i="16"/>
  <c r="AC89" i="16"/>
  <c r="AC90" i="16"/>
  <c r="AF90" i="16"/>
  <c r="AG90" i="16"/>
  <c r="AP90" i="16" s="1"/>
  <c r="AQ90" i="16" s="1"/>
  <c r="AH90" i="16"/>
  <c r="AI90" i="16"/>
  <c r="AJ90" i="16"/>
  <c r="AC91" i="16"/>
  <c r="AC92" i="16"/>
  <c r="AF92" i="16"/>
  <c r="AG92" i="16"/>
  <c r="AH92" i="16"/>
  <c r="AI92" i="16"/>
  <c r="AJ92" i="16"/>
  <c r="AP92" i="16"/>
  <c r="AQ92" i="16" s="1"/>
  <c r="AC93" i="16"/>
  <c r="AC94" i="16"/>
  <c r="AF94" i="16"/>
  <c r="AG94" i="16"/>
  <c r="AP94" i="16" s="1"/>
  <c r="AQ94" i="16" s="1"/>
  <c r="AH94" i="16"/>
  <c r="AI94" i="16"/>
  <c r="AJ94" i="16"/>
  <c r="AC95" i="16"/>
  <c r="AC96" i="16"/>
  <c r="AF96" i="16"/>
  <c r="AG96" i="16"/>
  <c r="AP96" i="16" s="1"/>
  <c r="AQ96" i="16" s="1"/>
  <c r="AH96" i="16"/>
  <c r="AI96" i="16"/>
  <c r="AJ96" i="16"/>
  <c r="AC97" i="16"/>
  <c r="AC98" i="16"/>
  <c r="AF98" i="16"/>
  <c r="AG98" i="16"/>
  <c r="AH98" i="16"/>
  <c r="AI98" i="16"/>
  <c r="AJ98" i="16"/>
  <c r="AP98" i="16"/>
  <c r="AQ98" i="16" s="1"/>
  <c r="AC99" i="16"/>
  <c r="AC100" i="16"/>
  <c r="AF100" i="16"/>
  <c r="AG100" i="16"/>
  <c r="AH100" i="16"/>
  <c r="AI100" i="16"/>
  <c r="AJ100" i="16"/>
  <c r="AP100" i="16"/>
  <c r="AQ100" i="16" s="1"/>
  <c r="AC101" i="16"/>
  <c r="AC102" i="16"/>
  <c r="AF102" i="16"/>
  <c r="AG102" i="16"/>
  <c r="AH102" i="16"/>
  <c r="AP102" i="16" s="1"/>
  <c r="AQ102" i="16" s="1"/>
  <c r="AI102" i="16"/>
  <c r="AJ102" i="16"/>
  <c r="AC103" i="16"/>
  <c r="AC104" i="16"/>
  <c r="AF104" i="16"/>
  <c r="AG104" i="16"/>
  <c r="AH104" i="16"/>
  <c r="AI104" i="16"/>
  <c r="AJ104" i="16"/>
  <c r="AP104" i="16"/>
  <c r="AQ104" i="16" s="1"/>
  <c r="AC105" i="16"/>
  <c r="AC106" i="16"/>
  <c r="AF106" i="16"/>
  <c r="AG106" i="16"/>
  <c r="AH106" i="16"/>
  <c r="AP106" i="16" s="1"/>
  <c r="AQ106" i="16" s="1"/>
  <c r="AI106" i="16"/>
  <c r="AJ106" i="16"/>
  <c r="AC107" i="16"/>
  <c r="AC108" i="16"/>
  <c r="AF108" i="16"/>
  <c r="AG108" i="16"/>
  <c r="AH108" i="16"/>
  <c r="AI108" i="16"/>
  <c r="AJ108" i="16"/>
  <c r="AC109" i="16"/>
  <c r="AC110" i="16"/>
  <c r="AF110" i="16"/>
  <c r="AG110" i="16"/>
  <c r="AP110" i="16" s="1"/>
  <c r="AQ110" i="16" s="1"/>
  <c r="AH110" i="16"/>
  <c r="AI110" i="16"/>
  <c r="AJ110" i="16"/>
  <c r="AC111" i="16"/>
  <c r="AC112" i="16"/>
  <c r="AF112" i="16"/>
  <c r="AG112" i="16"/>
  <c r="AH112" i="16"/>
  <c r="AP112" i="16" s="1"/>
  <c r="AQ112" i="16" s="1"/>
  <c r="AI112" i="16"/>
  <c r="AJ112" i="16"/>
  <c r="AC113" i="16"/>
  <c r="AC114" i="16"/>
  <c r="AF114" i="16"/>
  <c r="AP114" i="16" s="1"/>
  <c r="AQ114" i="16" s="1"/>
  <c r="AG114" i="16"/>
  <c r="AH114" i="16"/>
  <c r="AI114" i="16"/>
  <c r="AJ114" i="16"/>
  <c r="AC115" i="16"/>
  <c r="AC116" i="16"/>
  <c r="AF116" i="16"/>
  <c r="AP116" i="16" s="1"/>
  <c r="AQ116" i="16" s="1"/>
  <c r="AG116" i="16"/>
  <c r="AH116" i="16"/>
  <c r="AI116" i="16"/>
  <c r="AJ116" i="16"/>
  <c r="AC117" i="16"/>
  <c r="AH18" i="16"/>
  <c r="AG18" i="16"/>
  <c r="AJ18" i="16"/>
  <c r="AI18" i="16"/>
  <c r="AF18" i="16"/>
  <c r="AC18" i="16"/>
  <c r="AC19" i="16"/>
  <c r="AX16" i="16"/>
  <c r="AV16" i="16"/>
  <c r="AT16" i="16"/>
  <c r="AR16" i="16"/>
  <c r="AP16" i="16"/>
  <c r="AN16" i="16"/>
  <c r="AL16" i="16"/>
  <c r="AX15" i="16"/>
  <c r="AV15" i="16"/>
  <c r="AT15" i="16"/>
  <c r="AR15" i="16"/>
  <c r="AP15" i="16"/>
  <c r="AN15" i="16"/>
  <c r="AL15" i="16"/>
  <c r="M35" i="15"/>
  <c r="M37" i="15"/>
  <c r="M39" i="15"/>
  <c r="M41" i="15"/>
  <c r="M43" i="15"/>
  <c r="M45" i="15"/>
  <c r="M47" i="15"/>
  <c r="M49" i="15"/>
  <c r="M51" i="15"/>
  <c r="M53" i="15"/>
  <c r="M55" i="15"/>
  <c r="M57" i="15"/>
  <c r="M59" i="15"/>
  <c r="M61" i="15"/>
  <c r="M63" i="15"/>
  <c r="M65" i="15"/>
  <c r="M67" i="15"/>
  <c r="M69" i="15"/>
  <c r="M71" i="15"/>
  <c r="M73" i="15"/>
  <c r="M75" i="15"/>
  <c r="M77" i="15"/>
  <c r="M79" i="15"/>
  <c r="M81" i="15"/>
  <c r="M83" i="15"/>
  <c r="M85" i="15"/>
  <c r="M87" i="15"/>
  <c r="M89" i="15"/>
  <c r="M91" i="15"/>
  <c r="M93" i="15"/>
  <c r="M95" i="15"/>
  <c r="M97" i="15"/>
  <c r="M99" i="15"/>
  <c r="M101" i="15"/>
  <c r="M103" i="15"/>
  <c r="M105" i="15"/>
  <c r="M107" i="15"/>
  <c r="M109" i="15"/>
  <c r="M111" i="15"/>
  <c r="M113" i="15"/>
  <c r="M115" i="15"/>
  <c r="M117" i="15"/>
  <c r="M23" i="15"/>
  <c r="M25" i="15"/>
  <c r="M27" i="15"/>
  <c r="M29" i="15"/>
  <c r="M31" i="15"/>
  <c r="M33" i="15"/>
  <c r="AH16" i="15"/>
  <c r="AH15" i="15"/>
  <c r="AF16" i="15"/>
  <c r="AF15" i="15"/>
  <c r="AD16" i="15"/>
  <c r="AD15" i="15"/>
  <c r="AB16" i="15"/>
  <c r="AB15" i="15"/>
  <c r="Z16" i="15"/>
  <c r="Z15" i="15"/>
  <c r="X16" i="15"/>
  <c r="X15" i="15"/>
  <c r="V16" i="15"/>
  <c r="V15" i="15"/>
  <c r="M21" i="15"/>
  <c r="K13" i="15"/>
  <c r="E9" i="15"/>
  <c r="F9" i="15"/>
  <c r="G9" i="15"/>
  <c r="H9" i="15"/>
  <c r="I9" i="15"/>
  <c r="J9" i="15"/>
  <c r="K9" i="15"/>
  <c r="L9" i="15"/>
  <c r="D9" i="15"/>
  <c r="J13" i="15"/>
  <c r="L13" i="15"/>
  <c r="L12" i="15"/>
  <c r="K12" i="15"/>
  <c r="J12" i="15"/>
  <c r="I12" i="15"/>
  <c r="H12" i="15"/>
  <c r="G12" i="15"/>
  <c r="F12" i="15"/>
  <c r="E12" i="15"/>
  <c r="L11" i="15"/>
  <c r="K11" i="15"/>
  <c r="J11" i="15"/>
  <c r="I11" i="15"/>
  <c r="H11" i="15"/>
  <c r="G11" i="15"/>
  <c r="F11" i="15"/>
  <c r="E11" i="15"/>
  <c r="L10" i="15"/>
  <c r="K10" i="15"/>
  <c r="J10" i="15"/>
  <c r="I10" i="15"/>
  <c r="H10" i="15"/>
  <c r="G10" i="15"/>
  <c r="F10" i="15"/>
  <c r="E10" i="15"/>
  <c r="D11" i="15"/>
  <c r="D12" i="15"/>
  <c r="D10" i="15"/>
  <c r="M19" i="15"/>
  <c r="E15" i="18"/>
  <c r="F15" i="18"/>
  <c r="G15" i="18"/>
  <c r="H15" i="18"/>
  <c r="I15" i="18"/>
  <c r="J15" i="18"/>
  <c r="K15" i="18"/>
  <c r="L15" i="18"/>
  <c r="M15" i="18"/>
  <c r="N15" i="18"/>
  <c r="O15" i="18"/>
  <c r="P15" i="18"/>
  <c r="Q15" i="18"/>
  <c r="R15" i="18"/>
  <c r="S15" i="18"/>
  <c r="E16" i="18"/>
  <c r="F16" i="18"/>
  <c r="G16" i="18"/>
  <c r="H16" i="18"/>
  <c r="I16" i="18"/>
  <c r="J16" i="18"/>
  <c r="K16" i="18"/>
  <c r="L16" i="18"/>
  <c r="M16" i="18"/>
  <c r="N16" i="18"/>
  <c r="O16" i="18"/>
  <c r="P16" i="18"/>
  <c r="Q16" i="18"/>
  <c r="R16" i="18"/>
  <c r="S16" i="18"/>
  <c r="D16" i="18"/>
  <c r="D15" i="18"/>
  <c r="M17" i="18"/>
  <c r="N17" i="18"/>
  <c r="O17" i="18"/>
  <c r="P17" i="18"/>
  <c r="Q17" i="18"/>
  <c r="R17" i="18"/>
  <c r="S17" i="18"/>
  <c r="S14" i="18"/>
  <c r="R14" i="18"/>
  <c r="Q14" i="18"/>
  <c r="P14" i="18"/>
  <c r="O14" i="18"/>
  <c r="N14" i="18"/>
  <c r="M14" i="18"/>
  <c r="L14" i="18"/>
  <c r="K14" i="18"/>
  <c r="J14" i="18"/>
  <c r="I14" i="18"/>
  <c r="H14" i="18"/>
  <c r="G14" i="18"/>
  <c r="F14" i="18"/>
  <c r="E14" i="18"/>
  <c r="D14" i="18"/>
  <c r="B116" i="18"/>
  <c r="A116" i="18"/>
  <c r="B114" i="18"/>
  <c r="A114" i="18"/>
  <c r="B112" i="18"/>
  <c r="A112" i="18"/>
  <c r="B110" i="18"/>
  <c r="A110" i="18"/>
  <c r="B108" i="18"/>
  <c r="A108" i="18"/>
  <c r="B106" i="18"/>
  <c r="A106" i="18"/>
  <c r="B104" i="18"/>
  <c r="A104" i="18"/>
  <c r="B102" i="18"/>
  <c r="A102" i="18"/>
  <c r="B100" i="18"/>
  <c r="A100" i="18"/>
  <c r="B98" i="18"/>
  <c r="A98" i="18"/>
  <c r="B96" i="18"/>
  <c r="A96" i="18"/>
  <c r="B94" i="18"/>
  <c r="A94" i="18"/>
  <c r="B92" i="18"/>
  <c r="A92" i="18"/>
  <c r="B90" i="18"/>
  <c r="A90" i="18"/>
  <c r="B88" i="18"/>
  <c r="A88" i="18"/>
  <c r="B86" i="18"/>
  <c r="A86" i="18"/>
  <c r="B84" i="18"/>
  <c r="A84" i="18"/>
  <c r="B82" i="18"/>
  <c r="A82" i="18"/>
  <c r="B80" i="18"/>
  <c r="A80" i="18"/>
  <c r="B78" i="18"/>
  <c r="A78" i="18"/>
  <c r="B76" i="18"/>
  <c r="A76" i="18"/>
  <c r="B74" i="18"/>
  <c r="A74" i="18"/>
  <c r="B72" i="18"/>
  <c r="A72" i="18"/>
  <c r="B70" i="18"/>
  <c r="A70" i="18"/>
  <c r="B68" i="18"/>
  <c r="A68" i="18"/>
  <c r="B66" i="18"/>
  <c r="A66" i="18"/>
  <c r="B64" i="18"/>
  <c r="A64" i="18"/>
  <c r="B62" i="18"/>
  <c r="A62" i="18"/>
  <c r="B60" i="18"/>
  <c r="A60" i="18"/>
  <c r="B58" i="18"/>
  <c r="A58" i="18"/>
  <c r="B56" i="18"/>
  <c r="A56" i="18"/>
  <c r="B54" i="18"/>
  <c r="A54" i="18"/>
  <c r="B52" i="18"/>
  <c r="A52" i="18"/>
  <c r="B50" i="18"/>
  <c r="A50" i="18"/>
  <c r="B48" i="18"/>
  <c r="A48" i="18"/>
  <c r="B46" i="18"/>
  <c r="A46" i="18"/>
  <c r="B44" i="18"/>
  <c r="A44" i="18"/>
  <c r="B42" i="18"/>
  <c r="A42" i="18"/>
  <c r="B40" i="18"/>
  <c r="A40" i="18"/>
  <c r="B38" i="18"/>
  <c r="A38" i="18"/>
  <c r="B36" i="18"/>
  <c r="A36" i="18"/>
  <c r="B34" i="18"/>
  <c r="A34" i="18"/>
  <c r="B32" i="18"/>
  <c r="A32" i="18"/>
  <c r="B30" i="18"/>
  <c r="A30" i="18"/>
  <c r="B28" i="18"/>
  <c r="A28" i="18"/>
  <c r="B26" i="18"/>
  <c r="A26" i="18"/>
  <c r="B24" i="18"/>
  <c r="A24" i="18"/>
  <c r="B22" i="18"/>
  <c r="A22" i="18"/>
  <c r="B20" i="18"/>
  <c r="A20" i="18"/>
  <c r="B18" i="18"/>
  <c r="A18" i="18"/>
  <c r="L17" i="18"/>
  <c r="K17" i="18"/>
  <c r="J17" i="18"/>
  <c r="I17" i="18"/>
  <c r="H17" i="18"/>
  <c r="G17" i="18"/>
  <c r="F17" i="18"/>
  <c r="E17" i="18"/>
  <c r="D17" i="18"/>
  <c r="D16" i="17"/>
  <c r="E15" i="17"/>
  <c r="F15" i="17"/>
  <c r="G15" i="17"/>
  <c r="H15" i="17"/>
  <c r="I15" i="17"/>
  <c r="J15" i="17"/>
  <c r="K15" i="17"/>
  <c r="L15" i="17"/>
  <c r="M15" i="17"/>
  <c r="N15" i="17"/>
  <c r="O15" i="17"/>
  <c r="P15" i="17"/>
  <c r="Q15" i="17"/>
  <c r="R15" i="17"/>
  <c r="S15" i="17"/>
  <c r="T15" i="17"/>
  <c r="U15" i="17"/>
  <c r="V15" i="17"/>
  <c r="W15" i="17"/>
  <c r="X15" i="17"/>
  <c r="Y15" i="17"/>
  <c r="Z15" i="17"/>
  <c r="AA15" i="17"/>
  <c r="AB15" i="17"/>
  <c r="AC15" i="17"/>
  <c r="AD15" i="17"/>
  <c r="AE15" i="17"/>
  <c r="AF15" i="17"/>
  <c r="AG15" i="17"/>
  <c r="AH15" i="17"/>
  <c r="AI15" i="17"/>
  <c r="AJ15" i="17"/>
  <c r="AK15" i="17"/>
  <c r="AL15" i="17"/>
  <c r="E16" i="17"/>
  <c r="F16" i="17"/>
  <c r="G16" i="17"/>
  <c r="H16" i="17"/>
  <c r="I16" i="17"/>
  <c r="J16" i="17"/>
  <c r="K16" i="17"/>
  <c r="L16" i="17"/>
  <c r="M16" i="17"/>
  <c r="N16" i="17"/>
  <c r="O16" i="17"/>
  <c r="P16" i="17"/>
  <c r="Q16" i="17"/>
  <c r="R16" i="17"/>
  <c r="S16" i="17"/>
  <c r="T16" i="17"/>
  <c r="U16" i="17"/>
  <c r="V16" i="17"/>
  <c r="W16" i="17"/>
  <c r="X16" i="17"/>
  <c r="Y16" i="17"/>
  <c r="Z16" i="17"/>
  <c r="AA16" i="17"/>
  <c r="AB16" i="17"/>
  <c r="AC16" i="17"/>
  <c r="AD16" i="17"/>
  <c r="AE16" i="17"/>
  <c r="AF16" i="17"/>
  <c r="AG16" i="17"/>
  <c r="AH16" i="17"/>
  <c r="AI16" i="17"/>
  <c r="AJ16" i="17"/>
  <c r="AK16" i="17"/>
  <c r="AL16" i="17"/>
  <c r="D15" i="17"/>
  <c r="AC17" i="17"/>
  <c r="AD17" i="17"/>
  <c r="AE17" i="17"/>
  <c r="AF17" i="17"/>
  <c r="AG17" i="17"/>
  <c r="AH17" i="17"/>
  <c r="AI17" i="17"/>
  <c r="AJ17" i="17"/>
  <c r="AK17" i="17"/>
  <c r="AL17" i="17"/>
  <c r="AL14" i="17"/>
  <c r="AK14" i="17"/>
  <c r="AJ14" i="17"/>
  <c r="AI14" i="17"/>
  <c r="AH14" i="17"/>
  <c r="AG14" i="17"/>
  <c r="AF14" i="17"/>
  <c r="AE14" i="17"/>
  <c r="AD14" i="17"/>
  <c r="AC14" i="17"/>
  <c r="AB14" i="17"/>
  <c r="AA14" i="17"/>
  <c r="Z14" i="17"/>
  <c r="Y14" i="17"/>
  <c r="X14" i="17"/>
  <c r="W14" i="17"/>
  <c r="V14" i="17"/>
  <c r="U14" i="17"/>
  <c r="T14" i="17"/>
  <c r="S14" i="17"/>
  <c r="R14" i="17"/>
  <c r="Q14" i="17"/>
  <c r="P14" i="17"/>
  <c r="O14" i="17"/>
  <c r="N14" i="17"/>
  <c r="M14" i="17"/>
  <c r="L14" i="17"/>
  <c r="K14" i="17"/>
  <c r="J14" i="17"/>
  <c r="I14" i="17"/>
  <c r="H14" i="17"/>
  <c r="G14" i="17"/>
  <c r="F14" i="17"/>
  <c r="E14" i="17"/>
  <c r="D14" i="17"/>
  <c r="B116" i="17"/>
  <c r="A116" i="17"/>
  <c r="B114" i="17"/>
  <c r="A114" i="17"/>
  <c r="B112" i="17"/>
  <c r="A112" i="17"/>
  <c r="B110" i="17"/>
  <c r="A110" i="17"/>
  <c r="B108" i="17"/>
  <c r="A108" i="17"/>
  <c r="B106" i="17"/>
  <c r="A106" i="17"/>
  <c r="B104" i="17"/>
  <c r="A104" i="17"/>
  <c r="B102" i="17"/>
  <c r="A102" i="17"/>
  <c r="B100" i="17"/>
  <c r="A100" i="17"/>
  <c r="B98" i="17"/>
  <c r="A98" i="17"/>
  <c r="B96" i="17"/>
  <c r="A96" i="17"/>
  <c r="B94" i="17"/>
  <c r="A94" i="17"/>
  <c r="B92" i="17"/>
  <c r="A92" i="17"/>
  <c r="B90" i="17"/>
  <c r="A90" i="17"/>
  <c r="B88" i="17"/>
  <c r="A88" i="17"/>
  <c r="B86" i="17"/>
  <c r="A86" i="17"/>
  <c r="B84" i="17"/>
  <c r="A84" i="17"/>
  <c r="B82" i="17"/>
  <c r="A82" i="17"/>
  <c r="B80" i="17"/>
  <c r="A80" i="17"/>
  <c r="B78" i="17"/>
  <c r="A78" i="17"/>
  <c r="B76" i="17"/>
  <c r="A76" i="17"/>
  <c r="B74" i="17"/>
  <c r="A74" i="17"/>
  <c r="B72" i="17"/>
  <c r="A72" i="17"/>
  <c r="B70" i="17"/>
  <c r="A70" i="17"/>
  <c r="B68" i="17"/>
  <c r="A68" i="17"/>
  <c r="B66" i="17"/>
  <c r="A66" i="17"/>
  <c r="B64" i="17"/>
  <c r="A64" i="17"/>
  <c r="B62" i="17"/>
  <c r="A62" i="17"/>
  <c r="B60" i="17"/>
  <c r="A60" i="17"/>
  <c r="B58" i="17"/>
  <c r="A58" i="17"/>
  <c r="B56" i="17"/>
  <c r="A56" i="17"/>
  <c r="B54" i="17"/>
  <c r="A54" i="17"/>
  <c r="B52" i="17"/>
  <c r="A52" i="17"/>
  <c r="B50" i="17"/>
  <c r="A50" i="17"/>
  <c r="B48" i="17"/>
  <c r="A48" i="17"/>
  <c r="B46" i="17"/>
  <c r="A46" i="17"/>
  <c r="B44" i="17"/>
  <c r="A44" i="17"/>
  <c r="B42" i="17"/>
  <c r="A42" i="17"/>
  <c r="B40" i="17"/>
  <c r="A40" i="17"/>
  <c r="B38" i="17"/>
  <c r="A38" i="17"/>
  <c r="B36" i="17"/>
  <c r="A36" i="17"/>
  <c r="B34" i="17"/>
  <c r="A34" i="17"/>
  <c r="B32" i="17"/>
  <c r="A32" i="17"/>
  <c r="B30" i="17"/>
  <c r="A30" i="17"/>
  <c r="B28" i="17"/>
  <c r="A28" i="17"/>
  <c r="B26" i="17"/>
  <c r="A26" i="17"/>
  <c r="B24" i="17"/>
  <c r="A24" i="17"/>
  <c r="B22" i="17"/>
  <c r="A22" i="17"/>
  <c r="B20" i="17"/>
  <c r="A20" i="17"/>
  <c r="B18" i="17"/>
  <c r="A18" i="17"/>
  <c r="AB17" i="17"/>
  <c r="AA17" i="17"/>
  <c r="Z17" i="17"/>
  <c r="Y17" i="17"/>
  <c r="X17" i="17"/>
  <c r="W17" i="17"/>
  <c r="V17" i="17"/>
  <c r="U17" i="17"/>
  <c r="T17" i="17"/>
  <c r="S17" i="17"/>
  <c r="R17" i="17"/>
  <c r="Q17" i="17"/>
  <c r="P17" i="17"/>
  <c r="O17" i="17"/>
  <c r="N17" i="17"/>
  <c r="M17" i="17"/>
  <c r="L17" i="17"/>
  <c r="K17" i="17"/>
  <c r="J17" i="17"/>
  <c r="I17" i="17"/>
  <c r="H17" i="17"/>
  <c r="G17" i="17"/>
  <c r="F17" i="17"/>
  <c r="E17" i="17"/>
  <c r="D17" i="17"/>
  <c r="E15" i="16"/>
  <c r="F15" i="16"/>
  <c r="G15" i="16"/>
  <c r="H15" i="16"/>
  <c r="I15" i="16"/>
  <c r="J15" i="16"/>
  <c r="K15" i="16"/>
  <c r="L15" i="16"/>
  <c r="M15" i="16"/>
  <c r="N15" i="16"/>
  <c r="O15" i="16"/>
  <c r="P15" i="16"/>
  <c r="Q15" i="16"/>
  <c r="R15" i="16"/>
  <c r="S15" i="16"/>
  <c r="T15" i="16"/>
  <c r="U15" i="16"/>
  <c r="V15" i="16"/>
  <c r="W15" i="16"/>
  <c r="X15" i="16"/>
  <c r="Y15" i="16"/>
  <c r="Z15" i="16"/>
  <c r="AA15" i="16"/>
  <c r="AB15" i="16"/>
  <c r="E16" i="16"/>
  <c r="F16" i="16"/>
  <c r="G16" i="16"/>
  <c r="H16" i="16"/>
  <c r="I16" i="16"/>
  <c r="J16" i="16"/>
  <c r="K16" i="16"/>
  <c r="L16" i="16"/>
  <c r="M16" i="16"/>
  <c r="N16" i="16"/>
  <c r="O16" i="16"/>
  <c r="P16" i="16"/>
  <c r="Q16" i="16"/>
  <c r="R16" i="16"/>
  <c r="S16" i="16"/>
  <c r="T16" i="16"/>
  <c r="U16" i="16"/>
  <c r="V16" i="16"/>
  <c r="W16" i="16"/>
  <c r="X16" i="16"/>
  <c r="Y16" i="16"/>
  <c r="Z16" i="16"/>
  <c r="AA16" i="16"/>
  <c r="AB16" i="16"/>
  <c r="D16" i="16"/>
  <c r="D15" i="16"/>
  <c r="M17" i="16"/>
  <c r="N17" i="16"/>
  <c r="O17" i="16"/>
  <c r="P17" i="16"/>
  <c r="Q17" i="16"/>
  <c r="R17" i="16"/>
  <c r="S17" i="16"/>
  <c r="T17" i="16"/>
  <c r="U17" i="16"/>
  <c r="V17" i="16"/>
  <c r="W17" i="16"/>
  <c r="X17" i="16"/>
  <c r="Y17" i="16"/>
  <c r="Z17" i="16"/>
  <c r="AA17" i="16"/>
  <c r="AB17" i="16"/>
  <c r="AB14" i="16"/>
  <c r="AA14" i="16"/>
  <c r="Z14" i="16"/>
  <c r="Y14" i="16"/>
  <c r="X14" i="16"/>
  <c r="W14" i="16"/>
  <c r="V14" i="16"/>
  <c r="U14" i="16"/>
  <c r="T14" i="16"/>
  <c r="S14" i="16"/>
  <c r="R14" i="16"/>
  <c r="Q14" i="16"/>
  <c r="P14" i="16"/>
  <c r="O14" i="16"/>
  <c r="N14" i="16"/>
  <c r="M14" i="16"/>
  <c r="L14" i="16"/>
  <c r="K14" i="16"/>
  <c r="J14" i="16"/>
  <c r="I14" i="16"/>
  <c r="H14" i="16"/>
  <c r="G14" i="16"/>
  <c r="F14" i="16"/>
  <c r="E14" i="16"/>
  <c r="D14" i="16"/>
  <c r="B116" i="16"/>
  <c r="A116" i="16"/>
  <c r="B114" i="16"/>
  <c r="A114" i="16"/>
  <c r="B112" i="16"/>
  <c r="A112" i="16"/>
  <c r="B110" i="16"/>
  <c r="A110" i="16"/>
  <c r="B108" i="16"/>
  <c r="A108" i="16"/>
  <c r="B106" i="16"/>
  <c r="A106" i="16"/>
  <c r="B104" i="16"/>
  <c r="A104" i="16"/>
  <c r="B102" i="16"/>
  <c r="A102" i="16"/>
  <c r="B100" i="16"/>
  <c r="A100" i="16"/>
  <c r="B98" i="16"/>
  <c r="A98" i="16"/>
  <c r="B96" i="16"/>
  <c r="A96" i="16"/>
  <c r="B94" i="16"/>
  <c r="A94" i="16"/>
  <c r="B92" i="16"/>
  <c r="A92" i="16"/>
  <c r="B90" i="16"/>
  <c r="A90" i="16"/>
  <c r="B88" i="16"/>
  <c r="A88" i="16"/>
  <c r="B86" i="16"/>
  <c r="A86" i="16"/>
  <c r="B84" i="16"/>
  <c r="A84" i="16"/>
  <c r="B82" i="16"/>
  <c r="A82" i="16"/>
  <c r="B80" i="16"/>
  <c r="A80" i="16"/>
  <c r="B78" i="16"/>
  <c r="A78" i="16"/>
  <c r="B76" i="16"/>
  <c r="A76" i="16"/>
  <c r="B74" i="16"/>
  <c r="A74" i="16"/>
  <c r="B72" i="16"/>
  <c r="A72" i="16"/>
  <c r="B70" i="16"/>
  <c r="A70" i="16"/>
  <c r="B68" i="16"/>
  <c r="A68" i="16"/>
  <c r="B66" i="16"/>
  <c r="A66" i="16"/>
  <c r="B64" i="16"/>
  <c r="A64" i="16"/>
  <c r="B62" i="16"/>
  <c r="A62" i="16"/>
  <c r="B60" i="16"/>
  <c r="A60" i="16"/>
  <c r="B58" i="16"/>
  <c r="A58" i="16"/>
  <c r="B56" i="16"/>
  <c r="A56" i="16"/>
  <c r="B54" i="16"/>
  <c r="A54" i="16"/>
  <c r="B52" i="16"/>
  <c r="A52" i="16"/>
  <c r="B50" i="16"/>
  <c r="A50" i="16"/>
  <c r="B48" i="16"/>
  <c r="A48" i="16"/>
  <c r="B46" i="16"/>
  <c r="A46" i="16"/>
  <c r="B44" i="16"/>
  <c r="A44" i="16"/>
  <c r="B42" i="16"/>
  <c r="A42" i="16"/>
  <c r="B40" i="16"/>
  <c r="A40" i="16"/>
  <c r="B38" i="16"/>
  <c r="A38" i="16"/>
  <c r="B36" i="16"/>
  <c r="A36" i="16"/>
  <c r="B34" i="16"/>
  <c r="A34" i="16"/>
  <c r="B32" i="16"/>
  <c r="A32" i="16"/>
  <c r="B30" i="16"/>
  <c r="A30" i="16"/>
  <c r="B28" i="16"/>
  <c r="A28" i="16"/>
  <c r="B26" i="16"/>
  <c r="A26" i="16"/>
  <c r="B24" i="16"/>
  <c r="A24" i="16"/>
  <c r="B22" i="16"/>
  <c r="A22" i="16"/>
  <c r="B20" i="16"/>
  <c r="A20" i="16"/>
  <c r="B18" i="16"/>
  <c r="A18" i="16"/>
  <c r="L17" i="16"/>
  <c r="K17" i="16"/>
  <c r="J17" i="16"/>
  <c r="I17" i="16"/>
  <c r="H17" i="16"/>
  <c r="G17" i="16"/>
  <c r="F17" i="16"/>
  <c r="E17" i="16"/>
  <c r="D17" i="16"/>
  <c r="D16" i="15"/>
  <c r="E16" i="15"/>
  <c r="F16" i="15"/>
  <c r="G16" i="15"/>
  <c r="H16" i="15"/>
  <c r="I16" i="15"/>
  <c r="J16" i="15"/>
  <c r="K16" i="15"/>
  <c r="L16" i="15"/>
  <c r="E15" i="15"/>
  <c r="F15" i="15"/>
  <c r="G15" i="15"/>
  <c r="H15" i="15"/>
  <c r="I15" i="15"/>
  <c r="J15" i="15"/>
  <c r="K15" i="15"/>
  <c r="L15" i="15"/>
  <c r="D15" i="15"/>
  <c r="B112" i="15"/>
  <c r="A20" i="15"/>
  <c r="B20" i="15"/>
  <c r="A22" i="15"/>
  <c r="B22" i="15"/>
  <c r="A100" i="15"/>
  <c r="B100" i="15"/>
  <c r="A102" i="15"/>
  <c r="B102" i="15"/>
  <c r="A104" i="15"/>
  <c r="B104" i="15"/>
  <c r="A106" i="15"/>
  <c r="B106" i="15"/>
  <c r="A108" i="15"/>
  <c r="B108" i="15"/>
  <c r="A110" i="15"/>
  <c r="B110" i="15"/>
  <c r="A112" i="15"/>
  <c r="A114" i="15"/>
  <c r="B114" i="15"/>
  <c r="A116" i="15"/>
  <c r="B116" i="15"/>
  <c r="A30" i="15"/>
  <c r="B30" i="15"/>
  <c r="A32" i="15"/>
  <c r="B32" i="15"/>
  <c r="A34" i="15"/>
  <c r="B34" i="15"/>
  <c r="A36" i="15"/>
  <c r="B36" i="15"/>
  <c r="A38" i="15"/>
  <c r="B38" i="15"/>
  <c r="A40" i="15"/>
  <c r="B40" i="15"/>
  <c r="A42" i="15"/>
  <c r="B42" i="15"/>
  <c r="A44" i="15"/>
  <c r="B44" i="15"/>
  <c r="A46" i="15"/>
  <c r="B46" i="15"/>
  <c r="A48" i="15"/>
  <c r="B48" i="15"/>
  <c r="A50" i="15"/>
  <c r="B50" i="15"/>
  <c r="A52" i="15"/>
  <c r="B52" i="15"/>
  <c r="A54" i="15"/>
  <c r="B54" i="15"/>
  <c r="A56" i="15"/>
  <c r="B56" i="15"/>
  <c r="A58" i="15"/>
  <c r="B58" i="15"/>
  <c r="A60" i="15"/>
  <c r="B60" i="15"/>
  <c r="A62" i="15"/>
  <c r="B62" i="15"/>
  <c r="A64" i="15"/>
  <c r="B64" i="15"/>
  <c r="A66" i="15"/>
  <c r="B66" i="15"/>
  <c r="A68" i="15"/>
  <c r="B68" i="15"/>
  <c r="A70" i="15"/>
  <c r="B70" i="15"/>
  <c r="A72" i="15"/>
  <c r="B72" i="15"/>
  <c r="A74" i="15"/>
  <c r="B74" i="15"/>
  <c r="A76" i="15"/>
  <c r="B76" i="15"/>
  <c r="A78" i="15"/>
  <c r="B78" i="15"/>
  <c r="A80" i="15"/>
  <c r="B80" i="15"/>
  <c r="A82" i="15"/>
  <c r="B82" i="15"/>
  <c r="A84" i="15"/>
  <c r="B84" i="15"/>
  <c r="A86" i="15"/>
  <c r="B86" i="15"/>
  <c r="A88" i="15"/>
  <c r="B88" i="15"/>
  <c r="A90" i="15"/>
  <c r="B90" i="15"/>
  <c r="A92" i="15"/>
  <c r="B92" i="15"/>
  <c r="A94" i="15"/>
  <c r="B94" i="15"/>
  <c r="A96" i="15"/>
  <c r="B96" i="15"/>
  <c r="A98" i="15"/>
  <c r="B98" i="15"/>
  <c r="A24" i="15"/>
  <c r="B24" i="15"/>
  <c r="A26" i="15"/>
  <c r="B26" i="15"/>
  <c r="A28" i="15"/>
  <c r="B28" i="15"/>
  <c r="A18" i="15"/>
  <c r="B18" i="15"/>
  <c r="E17" i="15"/>
  <c r="F17" i="15"/>
  <c r="G17" i="15"/>
  <c r="H17" i="15"/>
  <c r="I17" i="15"/>
  <c r="J17" i="15"/>
  <c r="K17" i="15"/>
  <c r="L17" i="15"/>
  <c r="D17" i="15"/>
  <c r="M137" i="15"/>
  <c r="M136" i="15"/>
  <c r="M135" i="15"/>
  <c r="M134" i="15"/>
  <c r="M133" i="15"/>
  <c r="M132" i="15"/>
  <c r="M131" i="15"/>
  <c r="M130" i="15"/>
  <c r="M129" i="15"/>
  <c r="M128" i="15"/>
  <c r="M127" i="15"/>
  <c r="M126" i="15"/>
  <c r="M125" i="15"/>
  <c r="M124" i="15"/>
  <c r="M123" i="15"/>
  <c r="M122" i="15"/>
  <c r="M121" i="15"/>
  <c r="M120" i="15"/>
  <c r="L14" i="15"/>
  <c r="K14" i="15"/>
  <c r="J14" i="15"/>
  <c r="I14" i="15"/>
  <c r="H14" i="15"/>
  <c r="G14" i="15"/>
  <c r="F14" i="15"/>
  <c r="E14" i="15"/>
  <c r="D14" i="15"/>
  <c r="B116" i="8"/>
  <c r="B117" i="8" s="1"/>
  <c r="B118" i="8" s="1"/>
  <c r="B119" i="8" s="1"/>
  <c r="B120" i="8" s="1"/>
  <c r="B121" i="8" s="1"/>
  <c r="B122" i="8" s="1"/>
  <c r="B123" i="8" s="1"/>
  <c r="B124" i="8" s="1"/>
  <c r="B125" i="8" s="1"/>
  <c r="B126" i="8" s="1"/>
  <c r="B127" i="8" s="1"/>
  <c r="B128" i="8" s="1"/>
  <c r="B129" i="8" s="1"/>
  <c r="B130" i="8" s="1"/>
  <c r="F130" i="8" s="1"/>
  <c r="I116" i="8"/>
  <c r="B91" i="8"/>
  <c r="I91" i="8"/>
  <c r="B67" i="8"/>
  <c r="I67" i="8"/>
  <c r="B43" i="8"/>
  <c r="B44" i="8" s="1"/>
  <c r="B45" i="8" s="1"/>
  <c r="B46" i="8" s="1"/>
  <c r="B47" i="8" s="1"/>
  <c r="B48" i="8" s="1"/>
  <c r="B49" i="8" s="1"/>
  <c r="B50" i="8" s="1"/>
  <c r="B51" i="8" s="1"/>
  <c r="B52" i="8" s="1"/>
  <c r="B53" i="8" s="1"/>
  <c r="B54" i="8" s="1"/>
  <c r="B55" i="8" s="1"/>
  <c r="B56" i="8" s="1"/>
  <c r="B57" i="8" s="1"/>
  <c r="I43" i="8"/>
  <c r="I19" i="8"/>
  <c r="B19" i="8"/>
  <c r="B20" i="8" s="1"/>
  <c r="B21" i="8" s="1"/>
  <c r="B22" i="8" s="1"/>
  <c r="B23" i="8" s="1"/>
  <c r="B24" i="8" s="1"/>
  <c r="B25" i="8" s="1"/>
  <c r="B26" i="8" s="1"/>
  <c r="B27" i="8" s="1"/>
  <c r="B28" i="8" s="1"/>
  <c r="B29" i="8" s="1"/>
  <c r="T15" i="13"/>
  <c r="T16" i="13"/>
  <c r="T17" i="13"/>
  <c r="T18" i="13"/>
  <c r="T19" i="13"/>
  <c r="T20" i="13"/>
  <c r="T21" i="13"/>
  <c r="T22" i="13"/>
  <c r="T23" i="13"/>
  <c r="T24" i="13"/>
  <c r="T25" i="13"/>
  <c r="T26" i="13"/>
  <c r="T27" i="13"/>
  <c r="T28" i="13"/>
  <c r="T29" i="13"/>
  <c r="T30" i="13"/>
  <c r="T31" i="13"/>
  <c r="T32" i="13"/>
  <c r="T33" i="13"/>
  <c r="T14" i="13"/>
  <c r="D13" i="13"/>
  <c r="E13" i="13"/>
  <c r="F13" i="13"/>
  <c r="G13" i="13"/>
  <c r="H13" i="13"/>
  <c r="S13" i="13"/>
  <c r="R13" i="13"/>
  <c r="Q13" i="13"/>
  <c r="P13" i="13"/>
  <c r="O13" i="13"/>
  <c r="N13" i="13"/>
  <c r="M13" i="13"/>
  <c r="L13" i="13"/>
  <c r="K13" i="13"/>
  <c r="J13" i="13"/>
  <c r="I13" i="13"/>
  <c r="AL13" i="12"/>
  <c r="AK13" i="12"/>
  <c r="AJ13" i="12"/>
  <c r="AI13" i="12"/>
  <c r="AH13" i="12"/>
  <c r="AG13" i="12"/>
  <c r="AF13" i="12"/>
  <c r="AE13" i="12"/>
  <c r="AD13" i="12"/>
  <c r="AC13" i="12"/>
  <c r="AB13" i="12"/>
  <c r="AA13" i="12"/>
  <c r="Z13" i="12"/>
  <c r="Y13" i="12"/>
  <c r="X13" i="12"/>
  <c r="W13" i="12"/>
  <c r="V13" i="12"/>
  <c r="U13" i="12"/>
  <c r="T13" i="12"/>
  <c r="S13" i="12"/>
  <c r="R13" i="12"/>
  <c r="Q13" i="12"/>
  <c r="P13" i="12"/>
  <c r="O13" i="12"/>
  <c r="N13" i="12"/>
  <c r="M13" i="12"/>
  <c r="L13" i="12"/>
  <c r="K13" i="12"/>
  <c r="J13" i="12"/>
  <c r="I13" i="12"/>
  <c r="H13" i="12"/>
  <c r="G13" i="12"/>
  <c r="F13" i="12"/>
  <c r="E13" i="12"/>
  <c r="D13" i="12"/>
  <c r="AM15" i="12"/>
  <c r="AM16" i="12"/>
  <c r="AM17" i="12"/>
  <c r="AM18" i="12"/>
  <c r="AM19" i="12"/>
  <c r="AM20" i="12"/>
  <c r="AM21" i="12"/>
  <c r="AM22" i="12"/>
  <c r="AM23" i="12"/>
  <c r="AM24" i="12"/>
  <c r="AM25" i="12"/>
  <c r="AM26" i="12"/>
  <c r="AM27" i="12"/>
  <c r="AM28" i="12"/>
  <c r="AM29" i="12"/>
  <c r="AM30" i="12"/>
  <c r="AM31" i="12"/>
  <c r="AM32" i="12"/>
  <c r="AM33" i="12"/>
  <c r="AM14" i="12"/>
  <c r="AC15" i="11"/>
  <c r="AC16" i="11"/>
  <c r="AC17" i="11"/>
  <c r="AC18" i="11"/>
  <c r="AC19" i="11"/>
  <c r="AC20" i="11"/>
  <c r="AC21" i="11"/>
  <c r="AC22" i="11"/>
  <c r="AC23" i="11"/>
  <c r="AC24" i="11"/>
  <c r="AC25" i="11"/>
  <c r="AC26" i="11"/>
  <c r="AC27" i="11"/>
  <c r="AC28" i="11"/>
  <c r="AC29" i="11"/>
  <c r="AC30" i="11"/>
  <c r="AC31" i="11"/>
  <c r="AC32" i="11"/>
  <c r="AC33" i="11"/>
  <c r="AC14" i="11"/>
  <c r="AB13" i="11"/>
  <c r="AA13" i="11"/>
  <c r="Z13" i="11"/>
  <c r="Y13" i="11"/>
  <c r="X13" i="11"/>
  <c r="W13" i="11"/>
  <c r="V13" i="11"/>
  <c r="U13" i="11"/>
  <c r="T13" i="11"/>
  <c r="S13" i="11"/>
  <c r="R13" i="11"/>
  <c r="Q13" i="11"/>
  <c r="P13" i="11"/>
  <c r="O13" i="11"/>
  <c r="N13" i="11"/>
  <c r="M13" i="11"/>
  <c r="L13" i="11"/>
  <c r="K13" i="11"/>
  <c r="J13" i="11"/>
  <c r="I13" i="11"/>
  <c r="H13" i="11"/>
  <c r="G13" i="11"/>
  <c r="F13" i="11"/>
  <c r="E13" i="11"/>
  <c r="D13" i="11"/>
  <c r="E13" i="9"/>
  <c r="F13" i="9"/>
  <c r="G13" i="9"/>
  <c r="H13" i="9"/>
  <c r="I13" i="9"/>
  <c r="J13" i="9"/>
  <c r="K13" i="9"/>
  <c r="L13" i="9"/>
  <c r="D13" i="9"/>
  <c r="M15" i="9"/>
  <c r="N15" i="9" s="1"/>
  <c r="M16" i="9"/>
  <c r="N16" i="9" s="1"/>
  <c r="M17" i="9"/>
  <c r="N17" i="9" s="1"/>
  <c r="M18" i="9"/>
  <c r="N18" i="9" s="1"/>
  <c r="M19" i="9"/>
  <c r="N19" i="9" s="1"/>
  <c r="M20" i="9"/>
  <c r="N20" i="9" s="1"/>
  <c r="M21" i="9"/>
  <c r="N21" i="9" s="1"/>
  <c r="M22" i="9"/>
  <c r="N22" i="9" s="1"/>
  <c r="M23" i="9"/>
  <c r="N23" i="9" s="1"/>
  <c r="M24" i="9"/>
  <c r="N24" i="9" s="1"/>
  <c r="M25" i="9"/>
  <c r="N25" i="9" s="1"/>
  <c r="M26" i="9"/>
  <c r="N26" i="9" s="1"/>
  <c r="M27" i="9"/>
  <c r="N27" i="9" s="1"/>
  <c r="M28" i="9"/>
  <c r="N28" i="9" s="1"/>
  <c r="M29" i="9"/>
  <c r="N29" i="9" s="1"/>
  <c r="M30" i="9"/>
  <c r="N30" i="9" s="1"/>
  <c r="M31" i="9"/>
  <c r="N31" i="9" s="1"/>
  <c r="M32" i="9"/>
  <c r="N32" i="9" s="1"/>
  <c r="M33" i="9"/>
  <c r="N33" i="9" s="1"/>
  <c r="M14" i="9"/>
  <c r="N14" i="9" s="1"/>
  <c r="E6" i="2"/>
  <c r="F6" i="2"/>
  <c r="G6" i="2"/>
  <c r="H6" i="2"/>
  <c r="I6" i="2"/>
  <c r="D6" i="2"/>
  <c r="T11" i="14"/>
  <c r="N11" i="14"/>
  <c r="T13" i="14"/>
  <c r="Q11" i="14"/>
  <c r="T12" i="14"/>
  <c r="V20" i="18" l="1"/>
  <c r="BD18" i="17"/>
  <c r="BE18" i="17" s="1"/>
  <c r="T16" i="18"/>
  <c r="T15" i="18"/>
  <c r="D84" i="8"/>
  <c r="D86" i="8" s="1"/>
  <c r="AD33" i="11"/>
  <c r="AD25" i="11"/>
  <c r="T68" i="15"/>
  <c r="AD32" i="11"/>
  <c r="S116" i="15"/>
  <c r="S70" i="15"/>
  <c r="AD28" i="11"/>
  <c r="AN28" i="12" s="1"/>
  <c r="U28" i="13" s="1"/>
  <c r="AD20" i="11"/>
  <c r="AD27" i="11"/>
  <c r="AD19" i="11"/>
  <c r="T114" i="15"/>
  <c r="P96" i="15"/>
  <c r="S38" i="15"/>
  <c r="R112" i="15"/>
  <c r="T84" i="15"/>
  <c r="AD14" i="11"/>
  <c r="AN14" i="12" s="1"/>
  <c r="U14" i="13" s="1"/>
  <c r="AD26" i="11"/>
  <c r="AD18" i="11"/>
  <c r="AN18" i="12" s="1"/>
  <c r="U18" i="13" s="1"/>
  <c r="D12" i="8"/>
  <c r="D14" i="8" s="1"/>
  <c r="R114" i="15"/>
  <c r="Q112" i="15"/>
  <c r="P110" i="15"/>
  <c r="S104" i="15"/>
  <c r="Q102" i="15"/>
  <c r="T98" i="15"/>
  <c r="R94" i="15"/>
  <c r="M90" i="15"/>
  <c r="R84" i="15"/>
  <c r="P80" i="15"/>
  <c r="P64" i="15"/>
  <c r="S54" i="15"/>
  <c r="M46" i="15"/>
  <c r="R36" i="15"/>
  <c r="S112" i="15"/>
  <c r="S80" i="15"/>
  <c r="Q110" i="15"/>
  <c r="P76" i="15"/>
  <c r="R116" i="15"/>
  <c r="Q114" i="15"/>
  <c r="P112" i="15"/>
  <c r="M110" i="15"/>
  <c r="T106" i="15"/>
  <c r="R104" i="15"/>
  <c r="P102" i="15"/>
  <c r="S98" i="15"/>
  <c r="Q94" i="15"/>
  <c r="P74" i="15"/>
  <c r="R110" i="15"/>
  <c r="Q76" i="15"/>
  <c r="T104" i="15"/>
  <c r="AD24" i="11"/>
  <c r="AD16" i="11"/>
  <c r="S18" i="15"/>
  <c r="R34" i="15"/>
  <c r="S36" i="15"/>
  <c r="T38" i="15"/>
  <c r="M44" i="15"/>
  <c r="P46" i="15"/>
  <c r="Q48" i="15"/>
  <c r="R50" i="15"/>
  <c r="S52" i="15"/>
  <c r="T54" i="15"/>
  <c r="M60" i="15"/>
  <c r="P62" i="15"/>
  <c r="Q64" i="15"/>
  <c r="R66" i="15"/>
  <c r="S68" i="15"/>
  <c r="T70" i="15"/>
  <c r="M76" i="15"/>
  <c r="P78" i="15"/>
  <c r="Q80" i="15"/>
  <c r="R82" i="15"/>
  <c r="S84" i="15"/>
  <c r="T86" i="15"/>
  <c r="M92" i="15"/>
  <c r="P94" i="15"/>
  <c r="Q96" i="15"/>
  <c r="R98" i="15"/>
  <c r="S100" i="15"/>
  <c r="S34" i="15"/>
  <c r="T36" i="15"/>
  <c r="M42" i="15"/>
  <c r="P44" i="15"/>
  <c r="Q46" i="15"/>
  <c r="R48" i="15"/>
  <c r="S50" i="15"/>
  <c r="T52" i="15"/>
  <c r="M58" i="15"/>
  <c r="P60" i="15"/>
  <c r="Q62" i="15"/>
  <c r="R64" i="15"/>
  <c r="T34" i="15"/>
  <c r="M40" i="15"/>
  <c r="P42" i="15"/>
  <c r="Q44" i="15"/>
  <c r="R46" i="15"/>
  <c r="S48" i="15"/>
  <c r="T50" i="15"/>
  <c r="M56" i="15"/>
  <c r="P58" i="15"/>
  <c r="Q60" i="15"/>
  <c r="R62" i="15"/>
  <c r="S64" i="15"/>
  <c r="M38" i="15"/>
  <c r="P40" i="15"/>
  <c r="Q42" i="15"/>
  <c r="R44" i="15"/>
  <c r="S46" i="15"/>
  <c r="T48" i="15"/>
  <c r="M54" i="15"/>
  <c r="P56" i="15"/>
  <c r="Q58" i="15"/>
  <c r="R60" i="15"/>
  <c r="S62" i="15"/>
  <c r="T64" i="15"/>
  <c r="M70" i="15"/>
  <c r="P72" i="15"/>
  <c r="Q74" i="15"/>
  <c r="R76" i="15"/>
  <c r="S78" i="15"/>
  <c r="T80" i="15"/>
  <c r="M86" i="15"/>
  <c r="P88" i="15"/>
  <c r="Q90" i="15"/>
  <c r="R92" i="15"/>
  <c r="S94" i="15"/>
  <c r="T96" i="15"/>
  <c r="M102" i="15"/>
  <c r="P104" i="15"/>
  <c r="Q106" i="15"/>
  <c r="R108" i="15"/>
  <c r="M36" i="15"/>
  <c r="P38" i="15"/>
  <c r="Q40" i="15"/>
  <c r="R42" i="15"/>
  <c r="S44" i="15"/>
  <c r="T46" i="15"/>
  <c r="M52" i="15"/>
  <c r="P54" i="15"/>
  <c r="Q56" i="15"/>
  <c r="R58" i="15"/>
  <c r="S60" i="15"/>
  <c r="T62" i="15"/>
  <c r="M68" i="15"/>
  <c r="P70" i="15"/>
  <c r="Q72" i="15"/>
  <c r="R74" i="15"/>
  <c r="S76" i="15"/>
  <c r="T78" i="15"/>
  <c r="M84" i="15"/>
  <c r="P86" i="15"/>
  <c r="Q88" i="15"/>
  <c r="R90" i="15"/>
  <c r="S92" i="15"/>
  <c r="T94" i="15"/>
  <c r="M100" i="15"/>
  <c r="M34" i="15"/>
  <c r="P36" i="15"/>
  <c r="Q38" i="15"/>
  <c r="R40" i="15"/>
  <c r="S42" i="15"/>
  <c r="T44" i="15"/>
  <c r="M50" i="15"/>
  <c r="P52" i="15"/>
  <c r="Q54" i="15"/>
  <c r="R56" i="15"/>
  <c r="S58" i="15"/>
  <c r="T60" i="15"/>
  <c r="M66" i="15"/>
  <c r="P68" i="15"/>
  <c r="Q70" i="15"/>
  <c r="R72" i="15"/>
  <c r="S74" i="15"/>
  <c r="T76" i="15"/>
  <c r="M82" i="15"/>
  <c r="P84" i="15"/>
  <c r="Q86" i="15"/>
  <c r="R88" i="15"/>
  <c r="S90" i="15"/>
  <c r="T92" i="15"/>
  <c r="M98" i="15"/>
  <c r="P34" i="15"/>
  <c r="Q36" i="15"/>
  <c r="R38" i="15"/>
  <c r="S40" i="15"/>
  <c r="T42" i="15"/>
  <c r="M48" i="15"/>
  <c r="P50" i="15"/>
  <c r="Q52" i="15"/>
  <c r="R54" i="15"/>
  <c r="S56" i="15"/>
  <c r="T58" i="15"/>
  <c r="M64" i="15"/>
  <c r="P66" i="15"/>
  <c r="Q68" i="15"/>
  <c r="R70" i="15"/>
  <c r="S72" i="15"/>
  <c r="T74" i="15"/>
  <c r="M80" i="15"/>
  <c r="P82" i="15"/>
  <c r="Q84" i="15"/>
  <c r="R86" i="15"/>
  <c r="S88" i="15"/>
  <c r="T90" i="15"/>
  <c r="M96" i="15"/>
  <c r="P98" i="15"/>
  <c r="Q116" i="15"/>
  <c r="P114" i="15"/>
  <c r="M112" i="15"/>
  <c r="S106" i="15"/>
  <c r="Q104" i="15"/>
  <c r="Q98" i="15"/>
  <c r="M94" i="15"/>
  <c r="T88" i="15"/>
  <c r="T82" i="15"/>
  <c r="R78" i="15"/>
  <c r="M74" i="15"/>
  <c r="R68" i="15"/>
  <c r="M62" i="15"/>
  <c r="R52" i="15"/>
  <c r="Q34" i="15"/>
  <c r="P100" i="15"/>
  <c r="Q66" i="15"/>
  <c r="S114" i="15"/>
  <c r="R80" i="15"/>
  <c r="P116" i="15"/>
  <c r="M114" i="15"/>
  <c r="T108" i="15"/>
  <c r="R106" i="15"/>
  <c r="M104" i="15"/>
  <c r="T100" i="15"/>
  <c r="M88" i="15"/>
  <c r="S82" i="15"/>
  <c r="Q78" i="15"/>
  <c r="S102" i="15"/>
  <c r="P48" i="15"/>
  <c r="M108" i="15"/>
  <c r="P90" i="15"/>
  <c r="M116" i="15"/>
  <c r="T110" i="15"/>
  <c r="S108" i="15"/>
  <c r="P106" i="15"/>
  <c r="R100" i="15"/>
  <c r="S96" i="15"/>
  <c r="Q92" i="15"/>
  <c r="Q82" i="15"/>
  <c r="M78" i="15"/>
  <c r="T72" i="15"/>
  <c r="T66" i="15"/>
  <c r="Q50" i="15"/>
  <c r="T40" i="15"/>
  <c r="P108" i="15"/>
  <c r="T56" i="15"/>
  <c r="T116" i="15"/>
  <c r="R102" i="15"/>
  <c r="T112" i="15"/>
  <c r="S110" i="15"/>
  <c r="Q108" i="15"/>
  <c r="M106" i="15"/>
  <c r="T102" i="15"/>
  <c r="Q100" i="15"/>
  <c r="R96" i="15"/>
  <c r="P92" i="15"/>
  <c r="S86" i="15"/>
  <c r="M72" i="15"/>
  <c r="S66" i="15"/>
  <c r="D36" i="8"/>
  <c r="D38" i="8" s="1"/>
  <c r="F44" i="8" s="1"/>
  <c r="J44" i="8" s="1"/>
  <c r="AG52" i="18"/>
  <c r="AC15" i="16"/>
  <c r="AZ26" i="17"/>
  <c r="AN32" i="12"/>
  <c r="U32" i="13" s="1"/>
  <c r="AN24" i="12"/>
  <c r="U24" i="13" s="1"/>
  <c r="AN16" i="12"/>
  <c r="U16" i="13" s="1"/>
  <c r="AZ38" i="17"/>
  <c r="AG116" i="18"/>
  <c r="AG96" i="18"/>
  <c r="AG76" i="18"/>
  <c r="AZ78" i="17"/>
  <c r="AG102" i="18"/>
  <c r="AG82" i="18"/>
  <c r="AC16" i="16"/>
  <c r="AZ48" i="17"/>
  <c r="AZ30" i="17"/>
  <c r="AZ66" i="17"/>
  <c r="AG32" i="18"/>
  <c r="AZ106" i="17"/>
  <c r="AZ96" i="17"/>
  <c r="AZ86" i="17"/>
  <c r="AZ76" i="17"/>
  <c r="AZ56" i="17"/>
  <c r="AZ28" i="17"/>
  <c r="AG106" i="18"/>
  <c r="AG56" i="18"/>
  <c r="AG42" i="18"/>
  <c r="AZ116" i="17"/>
  <c r="AZ74" i="17"/>
  <c r="AZ64" i="17"/>
  <c r="AZ46" i="17"/>
  <c r="AZ36" i="17"/>
  <c r="AG110" i="18"/>
  <c r="AG100" i="18"/>
  <c r="AG86" i="18"/>
  <c r="AG80" i="18"/>
  <c r="AG66" i="18"/>
  <c r="AG60" i="18"/>
  <c r="AG46" i="18"/>
  <c r="AG36" i="18"/>
  <c r="AG62" i="18"/>
  <c r="AZ114" i="17"/>
  <c r="AZ104" i="17"/>
  <c r="AZ94" i="17"/>
  <c r="AZ84" i="17"/>
  <c r="AZ54" i="17"/>
  <c r="AZ44" i="17"/>
  <c r="AG104" i="18"/>
  <c r="AG90" i="18"/>
  <c r="AG40" i="18"/>
  <c r="AG22" i="18"/>
  <c r="AZ92" i="17"/>
  <c r="AZ82" i="17"/>
  <c r="AZ72" i="17"/>
  <c r="AZ62" i="17"/>
  <c r="AZ52" i="17"/>
  <c r="AZ34" i="17"/>
  <c r="AG114" i="18"/>
  <c r="AG94" i="18"/>
  <c r="AG84" i="18"/>
  <c r="AG70" i="18"/>
  <c r="AG64" i="18"/>
  <c r="AG50" i="18"/>
  <c r="AG44" i="18"/>
  <c r="AG30" i="18"/>
  <c r="AG26" i="18"/>
  <c r="AZ112" i="17"/>
  <c r="AZ102" i="17"/>
  <c r="AZ90" i="17"/>
  <c r="AZ60" i="17"/>
  <c r="AZ42" i="17"/>
  <c r="AZ24" i="17"/>
  <c r="AG88" i="18"/>
  <c r="AG74" i="18"/>
  <c r="AZ100" i="17"/>
  <c r="AZ80" i="17"/>
  <c r="AZ70" i="17"/>
  <c r="AZ50" i="17"/>
  <c r="AZ32" i="17"/>
  <c r="AG112" i="18"/>
  <c r="AG98" i="18"/>
  <c r="AG92" i="18"/>
  <c r="AG78" i="18"/>
  <c r="AG68" i="18"/>
  <c r="AG54" i="18"/>
  <c r="AG48" i="18"/>
  <c r="AG34" i="18"/>
  <c r="AG24" i="18"/>
  <c r="AZ110" i="17"/>
  <c r="AZ98" i="17"/>
  <c r="AZ88" i="17"/>
  <c r="AZ68" i="17"/>
  <c r="AZ58" i="17"/>
  <c r="AZ40" i="17"/>
  <c r="AZ22" i="17"/>
  <c r="AG72" i="18"/>
  <c r="AG58" i="18"/>
  <c r="AG28" i="18"/>
  <c r="AK30" i="18"/>
  <c r="AM16" i="17"/>
  <c r="AM15" i="17"/>
  <c r="AK86" i="18"/>
  <c r="AK58" i="18"/>
  <c r="AK94" i="18"/>
  <c r="AK80" i="18"/>
  <c r="AK84" i="18"/>
  <c r="AK56" i="18"/>
  <c r="AK116" i="18"/>
  <c r="AK88" i="18"/>
  <c r="AK66" i="18"/>
  <c r="AK22" i="18"/>
  <c r="AK110" i="18"/>
  <c r="AK102" i="18"/>
  <c r="AK96" i="18"/>
  <c r="AK74" i="18"/>
  <c r="AK46" i="18"/>
  <c r="AK38" i="18"/>
  <c r="AK32" i="18"/>
  <c r="AK24" i="18"/>
  <c r="AK104" i="18"/>
  <c r="AK82" i="18"/>
  <c r="AK76" i="18"/>
  <c r="AK40" i="18"/>
  <c r="AK112" i="18"/>
  <c r="AK90" i="18"/>
  <c r="AK62" i="18"/>
  <c r="AK54" i="18"/>
  <c r="AK48" i="18"/>
  <c r="AK98" i="18"/>
  <c r="AK92" i="18"/>
  <c r="AK34" i="18"/>
  <c r="AK26" i="18"/>
  <c r="AK106" i="18"/>
  <c r="AK78" i="18"/>
  <c r="AK70" i="18"/>
  <c r="AK64" i="18"/>
  <c r="AK42" i="18"/>
  <c r="D60" i="8"/>
  <c r="D62" i="8" s="1"/>
  <c r="F67" i="8" s="1"/>
  <c r="J67" i="8" s="1"/>
  <c r="AK114" i="18"/>
  <c r="AK108" i="18"/>
  <c r="AK100" i="18"/>
  <c r="AK72" i="18"/>
  <c r="AK50" i="18"/>
  <c r="F91" i="8"/>
  <c r="J91" i="8" s="1"/>
  <c r="AO108" i="18"/>
  <c r="AP108" i="18" s="1"/>
  <c r="AO92" i="18"/>
  <c r="AP92" i="18" s="1"/>
  <c r="AO76" i="18"/>
  <c r="AP76" i="18" s="1"/>
  <c r="AO60" i="18"/>
  <c r="AP60" i="18" s="1"/>
  <c r="AO44" i="18"/>
  <c r="AP44" i="18" s="1"/>
  <c r="AO28" i="18"/>
  <c r="AP28" i="18" s="1"/>
  <c r="AO98" i="18"/>
  <c r="AP98" i="18" s="1"/>
  <c r="AO50" i="18"/>
  <c r="AP50" i="18" s="1"/>
  <c r="AO34" i="18"/>
  <c r="AP34" i="18" s="1"/>
  <c r="AO82" i="18"/>
  <c r="AP82" i="18" s="1"/>
  <c r="AO66" i="18"/>
  <c r="AP66" i="18" s="1"/>
  <c r="AO104" i="18"/>
  <c r="AP104" i="18" s="1"/>
  <c r="AO88" i="18"/>
  <c r="AP88" i="18" s="1"/>
  <c r="AO72" i="18"/>
  <c r="AP72" i="18" s="1"/>
  <c r="AO56" i="18"/>
  <c r="AP56" i="18" s="1"/>
  <c r="AO40" i="18"/>
  <c r="AP40" i="18" s="1"/>
  <c r="AO24" i="18"/>
  <c r="AP24" i="18" s="1"/>
  <c r="AO20" i="18"/>
  <c r="AP20" i="18" s="1"/>
  <c r="AO18" i="18"/>
  <c r="AP18" i="18" s="1"/>
  <c r="AK18" i="18"/>
  <c r="BD68" i="17"/>
  <c r="BD60" i="17"/>
  <c r="BD52" i="17"/>
  <c r="BD44" i="17"/>
  <c r="BD36" i="17"/>
  <c r="BD28" i="17"/>
  <c r="BD20" i="17"/>
  <c r="AP108" i="16"/>
  <c r="AP20" i="16"/>
  <c r="AP18" i="16"/>
  <c r="T28" i="15"/>
  <c r="S22" i="15"/>
  <c r="T30" i="15"/>
  <c r="S28" i="15"/>
  <c r="P26" i="15"/>
  <c r="R22" i="15"/>
  <c r="R20" i="15"/>
  <c r="M28" i="15"/>
  <c r="Q26" i="15"/>
  <c r="S20" i="15"/>
  <c r="T32" i="15"/>
  <c r="S30" i="15"/>
  <c r="R28" i="15"/>
  <c r="T24" i="15"/>
  <c r="Q22" i="15"/>
  <c r="Q20" i="15"/>
  <c r="S32" i="15"/>
  <c r="R30" i="15"/>
  <c r="Q28" i="15"/>
  <c r="S24" i="15"/>
  <c r="P22" i="15"/>
  <c r="P20" i="15"/>
  <c r="M26" i="15"/>
  <c r="R32" i="15"/>
  <c r="Q30" i="15"/>
  <c r="P28" i="15"/>
  <c r="R24" i="15"/>
  <c r="T26" i="15"/>
  <c r="Q24" i="15"/>
  <c r="M32" i="15"/>
  <c r="M24" i="15"/>
  <c r="Q32" i="15"/>
  <c r="P32" i="15"/>
  <c r="S26" i="15"/>
  <c r="P24" i="15"/>
  <c r="P30" i="15"/>
  <c r="R26" i="15"/>
  <c r="T22" i="15"/>
  <c r="T20" i="15"/>
  <c r="M30" i="15"/>
  <c r="M22" i="15"/>
  <c r="AD17" i="11"/>
  <c r="AN17" i="12" s="1"/>
  <c r="U17" i="13" s="1"/>
  <c r="M15" i="15"/>
  <c r="T18" i="15"/>
  <c r="P18" i="15"/>
  <c r="M20" i="15"/>
  <c r="M18" i="15"/>
  <c r="Q18" i="15"/>
  <c r="R18" i="15"/>
  <c r="M16" i="15"/>
  <c r="F127" i="8"/>
  <c r="F126" i="8"/>
  <c r="F125" i="8"/>
  <c r="F124" i="8"/>
  <c r="F123" i="8"/>
  <c r="F122" i="8"/>
  <c r="F129" i="8"/>
  <c r="F121" i="8"/>
  <c r="F128" i="8"/>
  <c r="B92" i="8"/>
  <c r="B68" i="8"/>
  <c r="F43" i="8"/>
  <c r="J43" i="8" s="1"/>
  <c r="F29" i="8"/>
  <c r="J29" i="8" s="1"/>
  <c r="B30" i="8"/>
  <c r="F25" i="8"/>
  <c r="J25" i="8" s="1"/>
  <c r="F28" i="8"/>
  <c r="J28" i="8" s="1"/>
  <c r="F24" i="8"/>
  <c r="J24" i="8" s="1"/>
  <c r="F20" i="8"/>
  <c r="E21" i="8" s="1"/>
  <c r="I21" i="8" s="1"/>
  <c r="F27" i="8"/>
  <c r="J27" i="8" s="1"/>
  <c r="F23" i="8"/>
  <c r="J23" i="8" s="1"/>
  <c r="F21" i="8"/>
  <c r="E22" i="8" s="1"/>
  <c r="I22" i="8" s="1"/>
  <c r="F26" i="8"/>
  <c r="J26" i="8" s="1"/>
  <c r="F22" i="8"/>
  <c r="J22" i="8" s="1"/>
  <c r="F19" i="8"/>
  <c r="E20" i="8" s="1"/>
  <c r="I20" i="8" s="1"/>
  <c r="AN25" i="12"/>
  <c r="U25" i="13" s="1"/>
  <c r="AD29" i="11"/>
  <c r="AN29" i="12" s="1"/>
  <c r="U29" i="13" s="1"/>
  <c r="AD21" i="11"/>
  <c r="AN21" i="12" s="1"/>
  <c r="U21" i="13" s="1"/>
  <c r="AN33" i="12"/>
  <c r="U33" i="13" s="1"/>
  <c r="AN26" i="12"/>
  <c r="U26" i="13" s="1"/>
  <c r="AN19" i="12"/>
  <c r="U19" i="13" s="1"/>
  <c r="AD31" i="11"/>
  <c r="AN31" i="12" s="1"/>
  <c r="U31" i="13" s="1"/>
  <c r="AD23" i="11"/>
  <c r="AN23" i="12" s="1"/>
  <c r="U23" i="13" s="1"/>
  <c r="AD15" i="11"/>
  <c r="AN15" i="12" s="1"/>
  <c r="U15" i="13" s="1"/>
  <c r="AD30" i="11"/>
  <c r="AN30" i="12" s="1"/>
  <c r="U30" i="13" s="1"/>
  <c r="AD22" i="11"/>
  <c r="AN22" i="12" s="1"/>
  <c r="U22" i="13" s="1"/>
  <c r="AN27" i="12"/>
  <c r="U27" i="13" s="1"/>
  <c r="AN20" i="12"/>
  <c r="U20" i="13" s="1"/>
  <c r="K15" i="14"/>
  <c r="K11" i="14"/>
  <c r="K16" i="14"/>
  <c r="V12" i="14"/>
  <c r="K14" i="14"/>
  <c r="K13" i="14"/>
  <c r="K12" i="14"/>
  <c r="W11" i="14" l="1"/>
  <c r="W14" i="14"/>
  <c r="Y14" i="14" s="1"/>
  <c r="W15" i="14"/>
  <c r="Y15" i="14" s="1"/>
  <c r="W13" i="14"/>
  <c r="Y13" i="14" s="1"/>
  <c r="W12" i="14"/>
  <c r="Y12" i="14" s="1"/>
  <c r="X18" i="15"/>
  <c r="AE18" i="18" s="1"/>
  <c r="AF18" i="18" s="1"/>
  <c r="O24" i="15"/>
  <c r="O26" i="15"/>
  <c r="O22" i="15"/>
  <c r="O20" i="15"/>
  <c r="W16" i="14"/>
  <c r="Y16" i="14" s="1"/>
  <c r="V110" i="15"/>
  <c r="X110" i="15"/>
  <c r="V88" i="15"/>
  <c r="X88" i="15"/>
  <c r="V68" i="15"/>
  <c r="X68" i="15"/>
  <c r="V102" i="15"/>
  <c r="X102" i="15"/>
  <c r="V38" i="15"/>
  <c r="X38" i="15"/>
  <c r="V58" i="15"/>
  <c r="X58" i="15"/>
  <c r="V46" i="15"/>
  <c r="X46" i="15"/>
  <c r="V42" i="15"/>
  <c r="X42" i="15"/>
  <c r="V112" i="15"/>
  <c r="X112" i="15"/>
  <c r="V44" i="15"/>
  <c r="X44" i="15"/>
  <c r="V24" i="15"/>
  <c r="X24" i="15"/>
  <c r="V26" i="15"/>
  <c r="X26" i="15"/>
  <c r="V78" i="15"/>
  <c r="X78" i="15"/>
  <c r="V116" i="15"/>
  <c r="X116" i="15"/>
  <c r="V80" i="15"/>
  <c r="X80" i="15"/>
  <c r="X82" i="15"/>
  <c r="V82" i="15"/>
  <c r="V60" i="15"/>
  <c r="X60" i="15"/>
  <c r="V86" i="15"/>
  <c r="X86" i="15"/>
  <c r="V74" i="15"/>
  <c r="X74" i="15"/>
  <c r="V28" i="15"/>
  <c r="X28" i="15"/>
  <c r="V32" i="15"/>
  <c r="X32" i="15"/>
  <c r="V104" i="15"/>
  <c r="X104" i="15"/>
  <c r="V84" i="15"/>
  <c r="X84" i="15"/>
  <c r="V54" i="15"/>
  <c r="X54" i="15"/>
  <c r="V72" i="15"/>
  <c r="X72" i="15"/>
  <c r="V64" i="15"/>
  <c r="X64" i="15"/>
  <c r="V108" i="15"/>
  <c r="X108" i="15"/>
  <c r="V94" i="15"/>
  <c r="X94" i="15"/>
  <c r="V96" i="15"/>
  <c r="X96" i="15"/>
  <c r="X98" i="15"/>
  <c r="V98" i="15"/>
  <c r="X34" i="15"/>
  <c r="V34" i="15"/>
  <c r="V40" i="15"/>
  <c r="X40" i="15"/>
  <c r="V76" i="15"/>
  <c r="X76" i="15"/>
  <c r="X66" i="15"/>
  <c r="V66" i="15"/>
  <c r="V100" i="15"/>
  <c r="X100" i="15"/>
  <c r="V36" i="15"/>
  <c r="X36" i="15"/>
  <c r="V70" i="15"/>
  <c r="X70" i="15"/>
  <c r="V52" i="15"/>
  <c r="X52" i="15"/>
  <c r="V22" i="15"/>
  <c r="X22" i="15"/>
  <c r="V30" i="15"/>
  <c r="X30" i="15"/>
  <c r="V106" i="15"/>
  <c r="X106" i="15"/>
  <c r="X114" i="15"/>
  <c r="V114" i="15"/>
  <c r="V62" i="15"/>
  <c r="X62" i="15"/>
  <c r="V48" i="15"/>
  <c r="X48" i="15"/>
  <c r="X50" i="15"/>
  <c r="V50" i="15"/>
  <c r="V56" i="15"/>
  <c r="X56" i="15"/>
  <c r="V92" i="15"/>
  <c r="X92" i="15"/>
  <c r="V90" i="15"/>
  <c r="X90" i="15"/>
  <c r="AQ20" i="16"/>
  <c r="AG20" i="18"/>
  <c r="AZ20" i="17"/>
  <c r="AQ108" i="16"/>
  <c r="AG108" i="18"/>
  <c r="AZ108" i="17"/>
  <c r="BE44" i="17"/>
  <c r="AK44" i="18"/>
  <c r="D109" i="8"/>
  <c r="BE52" i="17"/>
  <c r="AK52" i="18"/>
  <c r="BE60" i="17"/>
  <c r="AK60" i="18"/>
  <c r="BE36" i="17"/>
  <c r="AK36" i="18"/>
  <c r="BE68" i="17"/>
  <c r="AK68" i="18"/>
  <c r="BE20" i="17"/>
  <c r="AK20" i="18"/>
  <c r="BE28" i="17"/>
  <c r="AK28" i="18"/>
  <c r="AG18" i="18"/>
  <c r="AZ18" i="17"/>
  <c r="AN18" i="16"/>
  <c r="AO18" i="16" s="1"/>
  <c r="AX18" i="17"/>
  <c r="AY18" i="17" s="1"/>
  <c r="V20" i="15"/>
  <c r="X20" i="15"/>
  <c r="Y18" i="15"/>
  <c r="V18" i="15"/>
  <c r="AC18" i="18" s="1"/>
  <c r="AD18" i="18" s="1"/>
  <c r="B93" i="8"/>
  <c r="F92" i="8"/>
  <c r="J92" i="8" s="1"/>
  <c r="E92" i="8"/>
  <c r="I92" i="8" s="1"/>
  <c r="B69" i="8"/>
  <c r="F68" i="8"/>
  <c r="J68" i="8" s="1"/>
  <c r="E68" i="8"/>
  <c r="I68" i="8" s="1"/>
  <c r="E44" i="8"/>
  <c r="I44" i="8" s="1"/>
  <c r="E45" i="8"/>
  <c r="I45" i="8" s="1"/>
  <c r="F45" i="8"/>
  <c r="J45" i="8" s="1"/>
  <c r="F46" i="8"/>
  <c r="E29" i="8"/>
  <c r="I29" i="8" s="1"/>
  <c r="B31" i="8"/>
  <c r="E30" i="8"/>
  <c r="I30" i="8" s="1"/>
  <c r="F30" i="8"/>
  <c r="J30" i="8" s="1"/>
  <c r="J21" i="8"/>
  <c r="E25" i="8"/>
  <c r="I25" i="8" s="1"/>
  <c r="E23" i="8"/>
  <c r="I23" i="8" s="1"/>
  <c r="E28" i="8"/>
  <c r="I28" i="8" s="1"/>
  <c r="E27" i="8"/>
  <c r="I27" i="8" s="1"/>
  <c r="E26" i="8"/>
  <c r="I26" i="8" s="1"/>
  <c r="E24" i="8"/>
  <c r="I24" i="8" s="1"/>
  <c r="J20" i="8"/>
  <c r="J19" i="8"/>
  <c r="M15" i="14"/>
  <c r="M13" i="14"/>
  <c r="M14" i="14"/>
  <c r="M12" i="14"/>
  <c r="O28" i="15" l="1"/>
  <c r="O18" i="15"/>
  <c r="Y96" i="15"/>
  <c r="AE96" i="18"/>
  <c r="AF96" i="18" s="1"/>
  <c r="AX96" i="17"/>
  <c r="AY96" i="17" s="1"/>
  <c r="AN96" i="16"/>
  <c r="AO96" i="16" s="1"/>
  <c r="W76" i="15"/>
  <c r="N76" i="15" s="1"/>
  <c r="AC76" i="18"/>
  <c r="AD76" i="18" s="1"/>
  <c r="AV76" i="17"/>
  <c r="AW76" i="17" s="1"/>
  <c r="AN76" i="17" s="1"/>
  <c r="AL76" i="16"/>
  <c r="AM76" i="16" s="1"/>
  <c r="AD76" i="16" s="1"/>
  <c r="Y90" i="15"/>
  <c r="AE90" i="18"/>
  <c r="AF90" i="18" s="1"/>
  <c r="AN90" i="16"/>
  <c r="AO90" i="16" s="1"/>
  <c r="AX90" i="17"/>
  <c r="AY90" i="17" s="1"/>
  <c r="W78" i="15"/>
  <c r="N78" i="15" s="1"/>
  <c r="AC78" i="18"/>
  <c r="AD78" i="18" s="1"/>
  <c r="AL78" i="16"/>
  <c r="AM78" i="16" s="1"/>
  <c r="AD78" i="16" s="1"/>
  <c r="AV78" i="17"/>
  <c r="AW78" i="17" s="1"/>
  <c r="AN78" i="17" s="1"/>
  <c r="Y92" i="15"/>
  <c r="AE92" i="18"/>
  <c r="AF92" i="18" s="1"/>
  <c r="AN92" i="16"/>
  <c r="AO92" i="16" s="1"/>
  <c r="AX92" i="17"/>
  <c r="AY92" i="17" s="1"/>
  <c r="Y62" i="15"/>
  <c r="AN62" i="16"/>
  <c r="AO62" i="16" s="1"/>
  <c r="AE62" i="18"/>
  <c r="AF62" i="18" s="1"/>
  <c r="AX62" i="17"/>
  <c r="AY62" i="17" s="1"/>
  <c r="Y22" i="15"/>
  <c r="AE22" i="18"/>
  <c r="AF22" i="18" s="1"/>
  <c r="AN22" i="16"/>
  <c r="AO22" i="16" s="1"/>
  <c r="AX22" i="17"/>
  <c r="AY22" i="17" s="1"/>
  <c r="Y100" i="15"/>
  <c r="AX100" i="17"/>
  <c r="AY100" i="17" s="1"/>
  <c r="AN100" i="16"/>
  <c r="AO100" i="16" s="1"/>
  <c r="AE100" i="18"/>
  <c r="AF100" i="18" s="1"/>
  <c r="W34" i="15"/>
  <c r="N34" i="15" s="1"/>
  <c r="AC34" i="18"/>
  <c r="AD34" i="18" s="1"/>
  <c r="AV34" i="17"/>
  <c r="AW34" i="17" s="1"/>
  <c r="AN34" i="17" s="1"/>
  <c r="AL34" i="16"/>
  <c r="AM34" i="16" s="1"/>
  <c r="AD34" i="16" s="1"/>
  <c r="Y108" i="15"/>
  <c r="AN108" i="16"/>
  <c r="AO108" i="16" s="1"/>
  <c r="AX108" i="17"/>
  <c r="AY108" i="17" s="1"/>
  <c r="AE108" i="18"/>
  <c r="AF108" i="18" s="1"/>
  <c r="Y84" i="15"/>
  <c r="AE84" i="18"/>
  <c r="AF84" i="18" s="1"/>
  <c r="AX84" i="17"/>
  <c r="AY84" i="17" s="1"/>
  <c r="AN84" i="16"/>
  <c r="AO84" i="16" s="1"/>
  <c r="W28" i="15"/>
  <c r="N28" i="15" s="1"/>
  <c r="AC28" i="18"/>
  <c r="AD28" i="18" s="1"/>
  <c r="AV28" i="17"/>
  <c r="AW28" i="17" s="1"/>
  <c r="AN28" i="17" s="1"/>
  <c r="AL28" i="16"/>
  <c r="AM28" i="16" s="1"/>
  <c r="AD28" i="16" s="1"/>
  <c r="Y82" i="15"/>
  <c r="AE82" i="18"/>
  <c r="AF82" i="18" s="1"/>
  <c r="AX82" i="17"/>
  <c r="AY82" i="17" s="1"/>
  <c r="AN82" i="16"/>
  <c r="AO82" i="16" s="1"/>
  <c r="W26" i="15"/>
  <c r="N26" i="15" s="1"/>
  <c r="AC26" i="18"/>
  <c r="AD26" i="18" s="1"/>
  <c r="AL26" i="16"/>
  <c r="AM26" i="16" s="1"/>
  <c r="AD26" i="16" s="1"/>
  <c r="AV26" i="17"/>
  <c r="AW26" i="17" s="1"/>
  <c r="AN26" i="17" s="1"/>
  <c r="W42" i="15"/>
  <c r="N42" i="15" s="1"/>
  <c r="AC42" i="18"/>
  <c r="AD42" i="18" s="1"/>
  <c r="AV42" i="17"/>
  <c r="AW42" i="17" s="1"/>
  <c r="AN42" i="17" s="1"/>
  <c r="AL42" i="16"/>
  <c r="AM42" i="16" s="1"/>
  <c r="AD42" i="16" s="1"/>
  <c r="W102" i="15"/>
  <c r="N102" i="15" s="1"/>
  <c r="AC102" i="18"/>
  <c r="AD102" i="18" s="1"/>
  <c r="AV102" i="17"/>
  <c r="AW102" i="17" s="1"/>
  <c r="AN102" i="17" s="1"/>
  <c r="AL102" i="16"/>
  <c r="AM102" i="16" s="1"/>
  <c r="AD102" i="16" s="1"/>
  <c r="Y76" i="15"/>
  <c r="AX76" i="17"/>
  <c r="AY76" i="17" s="1"/>
  <c r="AN76" i="16"/>
  <c r="AO76" i="16" s="1"/>
  <c r="AE76" i="18"/>
  <c r="AF76" i="18" s="1"/>
  <c r="Y50" i="15"/>
  <c r="AX50" i="17"/>
  <c r="AY50" i="17" s="1"/>
  <c r="AE50" i="18"/>
  <c r="AF50" i="18" s="1"/>
  <c r="AN50" i="16"/>
  <c r="AO50" i="16" s="1"/>
  <c r="W96" i="15"/>
  <c r="N96" i="15" s="1"/>
  <c r="AC96" i="18"/>
  <c r="AD96" i="18" s="1"/>
  <c r="AV96" i="17"/>
  <c r="AW96" i="17" s="1"/>
  <c r="AN96" i="17" s="1"/>
  <c r="AL96" i="16"/>
  <c r="AM96" i="16" s="1"/>
  <c r="AD96" i="16" s="1"/>
  <c r="Y60" i="15"/>
  <c r="AE60" i="18"/>
  <c r="AF60" i="18" s="1"/>
  <c r="AX60" i="17"/>
  <c r="AY60" i="17" s="1"/>
  <c r="AN60" i="16"/>
  <c r="AO60" i="16" s="1"/>
  <c r="Y110" i="15"/>
  <c r="AE110" i="18"/>
  <c r="AF110" i="18" s="1"/>
  <c r="AN110" i="16"/>
  <c r="AO110" i="16" s="1"/>
  <c r="AX110" i="17"/>
  <c r="AY110" i="17" s="1"/>
  <c r="Y30" i="15"/>
  <c r="AX30" i="17"/>
  <c r="AY30" i="17" s="1"/>
  <c r="AN30" i="16"/>
  <c r="AO30" i="16" s="1"/>
  <c r="AE30" i="18"/>
  <c r="AF30" i="18" s="1"/>
  <c r="W90" i="15"/>
  <c r="N90" i="15" s="1"/>
  <c r="AC90" i="18"/>
  <c r="AD90" i="18" s="1"/>
  <c r="AL90" i="16"/>
  <c r="AM90" i="16" s="1"/>
  <c r="AD90" i="16" s="1"/>
  <c r="AV90" i="17"/>
  <c r="AW90" i="17" s="1"/>
  <c r="AN90" i="17" s="1"/>
  <c r="W30" i="15"/>
  <c r="N30" i="15" s="1"/>
  <c r="AC30" i="18"/>
  <c r="AD30" i="18" s="1"/>
  <c r="AV30" i="17"/>
  <c r="AW30" i="17" s="1"/>
  <c r="AN30" i="17" s="1"/>
  <c r="AL30" i="16"/>
  <c r="AM30" i="16" s="1"/>
  <c r="AD30" i="16" s="1"/>
  <c r="W40" i="15"/>
  <c r="N40" i="15" s="1"/>
  <c r="AC40" i="18"/>
  <c r="AD40" i="18" s="1"/>
  <c r="AL40" i="16"/>
  <c r="AM40" i="16" s="1"/>
  <c r="AD40" i="16" s="1"/>
  <c r="AV40" i="17"/>
  <c r="AW40" i="17" s="1"/>
  <c r="AN40" i="17" s="1"/>
  <c r="Y28" i="15"/>
  <c r="AN28" i="16"/>
  <c r="AO28" i="16" s="1"/>
  <c r="AX28" i="17"/>
  <c r="AY28" i="17" s="1"/>
  <c r="AE28" i="18"/>
  <c r="AF28" i="18" s="1"/>
  <c r="Y26" i="15"/>
  <c r="AN26" i="16"/>
  <c r="AO26" i="16" s="1"/>
  <c r="AE26" i="18"/>
  <c r="AF26" i="18" s="1"/>
  <c r="AX26" i="17"/>
  <c r="AY26" i="17" s="1"/>
  <c r="Y102" i="15"/>
  <c r="AX102" i="17"/>
  <c r="AY102" i="17" s="1"/>
  <c r="AN102" i="16"/>
  <c r="AO102" i="16" s="1"/>
  <c r="AE102" i="18"/>
  <c r="AF102" i="18" s="1"/>
  <c r="W92" i="15"/>
  <c r="N92" i="15" s="1"/>
  <c r="AC92" i="18"/>
  <c r="AD92" i="18" s="1"/>
  <c r="AL92" i="16"/>
  <c r="AM92" i="16" s="1"/>
  <c r="AD92" i="16" s="1"/>
  <c r="AV92" i="17"/>
  <c r="AW92" i="17" s="1"/>
  <c r="AN92" i="17" s="1"/>
  <c r="W62" i="15"/>
  <c r="N62" i="15" s="1"/>
  <c r="AC62" i="18"/>
  <c r="AD62" i="18" s="1"/>
  <c r="AV62" i="17"/>
  <c r="AW62" i="17" s="1"/>
  <c r="AN62" i="17" s="1"/>
  <c r="AL62" i="16"/>
  <c r="AM62" i="16" s="1"/>
  <c r="AD62" i="16" s="1"/>
  <c r="W22" i="15"/>
  <c r="N22" i="15" s="1"/>
  <c r="AC22" i="18"/>
  <c r="AD22" i="18" s="1"/>
  <c r="AV22" i="17"/>
  <c r="AW22" i="17" s="1"/>
  <c r="AN22" i="17" s="1"/>
  <c r="AL22" i="16"/>
  <c r="AM22" i="16" s="1"/>
  <c r="AD22" i="16" s="1"/>
  <c r="W100" i="15"/>
  <c r="N100" i="15" s="1"/>
  <c r="AC100" i="18"/>
  <c r="AD100" i="18" s="1"/>
  <c r="AV100" i="17"/>
  <c r="AW100" i="17" s="1"/>
  <c r="AN100" i="17" s="1"/>
  <c r="AL100" i="16"/>
  <c r="AM100" i="16" s="1"/>
  <c r="AD100" i="16" s="1"/>
  <c r="Y34" i="15"/>
  <c r="AE34" i="18"/>
  <c r="AF34" i="18" s="1"/>
  <c r="AX34" i="17"/>
  <c r="AY34" i="17" s="1"/>
  <c r="AN34" i="16"/>
  <c r="AO34" i="16" s="1"/>
  <c r="W108" i="15"/>
  <c r="N108" i="15" s="1"/>
  <c r="AC108" i="18"/>
  <c r="AD108" i="18" s="1"/>
  <c r="AL108" i="16"/>
  <c r="AM108" i="16" s="1"/>
  <c r="AD108" i="16" s="1"/>
  <c r="AV108" i="17"/>
  <c r="AW108" i="17" s="1"/>
  <c r="AN108" i="17" s="1"/>
  <c r="W84" i="15"/>
  <c r="N84" i="15" s="1"/>
  <c r="AC84" i="18"/>
  <c r="AD84" i="18" s="1"/>
  <c r="AL84" i="16"/>
  <c r="AM84" i="16" s="1"/>
  <c r="AD84" i="16" s="1"/>
  <c r="AV84" i="17"/>
  <c r="AW84" i="17" s="1"/>
  <c r="AN84" i="17" s="1"/>
  <c r="Y74" i="15"/>
  <c r="AX74" i="17"/>
  <c r="AY74" i="17" s="1"/>
  <c r="AN74" i="16"/>
  <c r="AO74" i="16" s="1"/>
  <c r="AE74" i="18"/>
  <c r="AF74" i="18" s="1"/>
  <c r="AX80" i="17"/>
  <c r="AY80" i="17" s="1"/>
  <c r="AN80" i="16"/>
  <c r="AO80" i="16" s="1"/>
  <c r="AE80" i="18"/>
  <c r="AF80" i="18" s="1"/>
  <c r="Y80" i="15"/>
  <c r="Y24" i="15"/>
  <c r="AN24" i="16"/>
  <c r="AO24" i="16" s="1"/>
  <c r="AE24" i="18"/>
  <c r="AF24" i="18" s="1"/>
  <c r="AX24" i="17"/>
  <c r="AY24" i="17" s="1"/>
  <c r="Y46" i="15"/>
  <c r="AE46" i="18"/>
  <c r="AF46" i="18" s="1"/>
  <c r="AN46" i="16"/>
  <c r="AO46" i="16" s="1"/>
  <c r="AX46" i="17"/>
  <c r="AY46" i="17" s="1"/>
  <c r="Y68" i="15"/>
  <c r="AE68" i="18"/>
  <c r="AF68" i="18" s="1"/>
  <c r="AN68" i="16"/>
  <c r="AO68" i="16" s="1"/>
  <c r="AX68" i="17"/>
  <c r="AY68" i="17" s="1"/>
  <c r="W50" i="15"/>
  <c r="N50" i="15" s="1"/>
  <c r="AC50" i="18"/>
  <c r="AD50" i="18" s="1"/>
  <c r="AL50" i="16"/>
  <c r="AM50" i="16" s="1"/>
  <c r="AD50" i="16" s="1"/>
  <c r="AV50" i="17"/>
  <c r="AW50" i="17" s="1"/>
  <c r="AN50" i="17" s="1"/>
  <c r="Y106" i="15"/>
  <c r="AX106" i="17"/>
  <c r="AY106" i="17" s="1"/>
  <c r="AE106" i="18"/>
  <c r="AF106" i="18" s="1"/>
  <c r="AN106" i="16"/>
  <c r="AO106" i="16" s="1"/>
  <c r="Y72" i="15"/>
  <c r="AE72" i="18"/>
  <c r="AF72" i="18" s="1"/>
  <c r="AX72" i="17"/>
  <c r="AY72" i="17" s="1"/>
  <c r="AN72" i="16"/>
  <c r="AO72" i="16" s="1"/>
  <c r="W70" i="15"/>
  <c r="N70" i="15" s="1"/>
  <c r="AC70" i="18"/>
  <c r="AD70" i="18" s="1"/>
  <c r="AV70" i="17"/>
  <c r="AW70" i="17" s="1"/>
  <c r="AN70" i="17" s="1"/>
  <c r="AL70" i="16"/>
  <c r="AM70" i="16" s="1"/>
  <c r="AD70" i="16" s="1"/>
  <c r="W32" i="15"/>
  <c r="N32" i="15" s="1"/>
  <c r="AC32" i="18"/>
  <c r="AD32" i="18" s="1"/>
  <c r="AL32" i="16"/>
  <c r="AM32" i="16" s="1"/>
  <c r="AD32" i="16" s="1"/>
  <c r="AV32" i="17"/>
  <c r="AW32" i="17" s="1"/>
  <c r="AN32" i="17" s="1"/>
  <c r="Y78" i="15"/>
  <c r="AX78" i="17"/>
  <c r="AY78" i="17" s="1"/>
  <c r="AN78" i="16"/>
  <c r="AO78" i="16" s="1"/>
  <c r="AE78" i="18"/>
  <c r="AF78" i="18" s="1"/>
  <c r="Y38" i="15"/>
  <c r="AX38" i="17"/>
  <c r="AY38" i="17" s="1"/>
  <c r="AE38" i="18"/>
  <c r="AF38" i="18" s="1"/>
  <c r="AN38" i="16"/>
  <c r="AO38" i="16" s="1"/>
  <c r="Y48" i="15"/>
  <c r="AE48" i="18"/>
  <c r="AF48" i="18" s="1"/>
  <c r="AN48" i="16"/>
  <c r="AO48" i="16" s="1"/>
  <c r="AX48" i="17"/>
  <c r="AY48" i="17" s="1"/>
  <c r="Y36" i="15"/>
  <c r="AE36" i="18"/>
  <c r="AF36" i="18" s="1"/>
  <c r="AX36" i="17"/>
  <c r="AY36" i="17" s="1"/>
  <c r="AN36" i="16"/>
  <c r="AO36" i="16" s="1"/>
  <c r="Y40" i="15"/>
  <c r="AE40" i="18"/>
  <c r="AF40" i="18" s="1"/>
  <c r="AX40" i="17"/>
  <c r="AY40" i="17" s="1"/>
  <c r="AN40" i="16"/>
  <c r="AO40" i="16" s="1"/>
  <c r="Y94" i="15"/>
  <c r="AE94" i="18"/>
  <c r="AF94" i="18" s="1"/>
  <c r="AX94" i="17"/>
  <c r="AY94" i="17" s="1"/>
  <c r="AN94" i="16"/>
  <c r="AO94" i="16" s="1"/>
  <c r="Y54" i="15"/>
  <c r="AE54" i="18"/>
  <c r="AF54" i="18" s="1"/>
  <c r="AX54" i="17"/>
  <c r="AY54" i="17" s="1"/>
  <c r="AN54" i="16"/>
  <c r="AO54" i="16" s="1"/>
  <c r="W60" i="15"/>
  <c r="N60" i="15" s="1"/>
  <c r="AC60" i="18"/>
  <c r="AD60" i="18" s="1"/>
  <c r="AL60" i="16"/>
  <c r="AM60" i="16" s="1"/>
  <c r="AD60" i="16" s="1"/>
  <c r="AV60" i="17"/>
  <c r="AW60" i="17" s="1"/>
  <c r="AN60" i="17" s="1"/>
  <c r="W112" i="15"/>
  <c r="N112" i="15" s="1"/>
  <c r="AC112" i="18"/>
  <c r="AD112" i="18" s="1"/>
  <c r="AL112" i="16"/>
  <c r="AM112" i="16" s="1"/>
  <c r="AD112" i="16" s="1"/>
  <c r="AV112" i="17"/>
  <c r="AW112" i="17" s="1"/>
  <c r="AN112" i="17" s="1"/>
  <c r="W110" i="15"/>
  <c r="N110" i="15" s="1"/>
  <c r="AC110" i="18"/>
  <c r="AD110" i="18" s="1"/>
  <c r="AV110" i="17"/>
  <c r="AW110" i="17" s="1"/>
  <c r="AN110" i="17" s="1"/>
  <c r="AL110" i="16"/>
  <c r="AM110" i="16" s="1"/>
  <c r="AD110" i="16" s="1"/>
  <c r="W48" i="15"/>
  <c r="N48" i="15" s="1"/>
  <c r="AC48" i="18"/>
  <c r="AD48" i="18" s="1"/>
  <c r="AV48" i="17"/>
  <c r="AW48" i="17" s="1"/>
  <c r="AN48" i="17" s="1"/>
  <c r="AL48" i="16"/>
  <c r="AM48" i="16" s="1"/>
  <c r="AD48" i="16" s="1"/>
  <c r="W36" i="15"/>
  <c r="N36" i="15" s="1"/>
  <c r="AC36" i="18"/>
  <c r="AD36" i="18" s="1"/>
  <c r="AV36" i="17"/>
  <c r="AW36" i="17" s="1"/>
  <c r="AN36" i="17" s="1"/>
  <c r="AL36" i="16"/>
  <c r="AM36" i="16" s="1"/>
  <c r="AD36" i="16" s="1"/>
  <c r="W94" i="15"/>
  <c r="N94" i="15" s="1"/>
  <c r="AC94" i="18"/>
  <c r="AD94" i="18" s="1"/>
  <c r="AL94" i="16"/>
  <c r="AM94" i="16" s="1"/>
  <c r="AD94" i="16" s="1"/>
  <c r="AV94" i="17"/>
  <c r="AW94" i="17" s="1"/>
  <c r="AN94" i="17" s="1"/>
  <c r="W82" i="15"/>
  <c r="N82" i="15" s="1"/>
  <c r="AC82" i="18"/>
  <c r="AD82" i="18" s="1"/>
  <c r="AL82" i="16"/>
  <c r="AM82" i="16" s="1"/>
  <c r="AD82" i="16" s="1"/>
  <c r="AV82" i="17"/>
  <c r="AW82" i="17" s="1"/>
  <c r="AN82" i="17" s="1"/>
  <c r="Y42" i="15"/>
  <c r="AN42" i="16"/>
  <c r="AO42" i="16" s="1"/>
  <c r="AE42" i="18"/>
  <c r="AF42" i="18" s="1"/>
  <c r="AX42" i="17"/>
  <c r="AY42" i="17" s="1"/>
  <c r="Y56" i="15"/>
  <c r="AX56" i="17"/>
  <c r="AY56" i="17" s="1"/>
  <c r="AE56" i="18"/>
  <c r="AF56" i="18" s="1"/>
  <c r="AN56" i="16"/>
  <c r="AO56" i="16" s="1"/>
  <c r="W114" i="15"/>
  <c r="N114" i="15" s="1"/>
  <c r="AC114" i="18"/>
  <c r="AD114" i="18" s="1"/>
  <c r="AV114" i="17"/>
  <c r="AW114" i="17" s="1"/>
  <c r="AN114" i="17" s="1"/>
  <c r="AL114" i="16"/>
  <c r="AM114" i="16" s="1"/>
  <c r="AD114" i="16" s="1"/>
  <c r="Y52" i="15"/>
  <c r="AN52" i="16"/>
  <c r="AO52" i="16" s="1"/>
  <c r="AX52" i="17"/>
  <c r="AY52" i="17" s="1"/>
  <c r="AE52" i="18"/>
  <c r="AF52" i="18" s="1"/>
  <c r="W66" i="15"/>
  <c r="N66" i="15" s="1"/>
  <c r="AC66" i="18"/>
  <c r="AD66" i="18" s="1"/>
  <c r="AV66" i="17"/>
  <c r="AW66" i="17" s="1"/>
  <c r="AN66" i="17" s="1"/>
  <c r="AL66" i="16"/>
  <c r="AM66" i="16" s="1"/>
  <c r="AD66" i="16" s="1"/>
  <c r="W98" i="15"/>
  <c r="N98" i="15" s="1"/>
  <c r="AC98" i="18"/>
  <c r="AD98" i="18" s="1"/>
  <c r="AV98" i="17"/>
  <c r="AW98" i="17" s="1"/>
  <c r="AN98" i="17" s="1"/>
  <c r="AL98" i="16"/>
  <c r="AM98" i="16" s="1"/>
  <c r="AD98" i="16" s="1"/>
  <c r="Y64" i="15"/>
  <c r="AN64" i="16"/>
  <c r="AO64" i="16" s="1"/>
  <c r="AE64" i="18"/>
  <c r="AF64" i="18" s="1"/>
  <c r="AX64" i="17"/>
  <c r="AY64" i="17" s="1"/>
  <c r="Y104" i="15"/>
  <c r="AX104" i="17"/>
  <c r="AY104" i="17" s="1"/>
  <c r="AE104" i="18"/>
  <c r="AF104" i="18" s="1"/>
  <c r="AN104" i="16"/>
  <c r="AO104" i="16" s="1"/>
  <c r="W74" i="15"/>
  <c r="N74" i="15" s="1"/>
  <c r="AC74" i="18"/>
  <c r="AD74" i="18" s="1"/>
  <c r="AL74" i="16"/>
  <c r="AM74" i="16" s="1"/>
  <c r="AD74" i="16" s="1"/>
  <c r="AV74" i="17"/>
  <c r="AW74" i="17" s="1"/>
  <c r="AN74" i="17" s="1"/>
  <c r="W80" i="15"/>
  <c r="N80" i="15" s="1"/>
  <c r="AC80" i="18"/>
  <c r="AD80" i="18" s="1"/>
  <c r="AV80" i="17"/>
  <c r="AW80" i="17" s="1"/>
  <c r="AN80" i="17" s="1"/>
  <c r="AL80" i="16"/>
  <c r="AM80" i="16" s="1"/>
  <c r="AD80" i="16" s="1"/>
  <c r="W24" i="15"/>
  <c r="N24" i="15" s="1"/>
  <c r="AC24" i="18"/>
  <c r="AD24" i="18" s="1"/>
  <c r="AL24" i="16"/>
  <c r="AM24" i="16" s="1"/>
  <c r="AD24" i="16" s="1"/>
  <c r="AV24" i="17"/>
  <c r="AW24" i="17" s="1"/>
  <c r="AN24" i="17" s="1"/>
  <c r="W46" i="15"/>
  <c r="N46" i="15" s="1"/>
  <c r="AC46" i="18"/>
  <c r="AD46" i="18" s="1"/>
  <c r="AL46" i="16"/>
  <c r="AM46" i="16" s="1"/>
  <c r="AD46" i="16" s="1"/>
  <c r="AV46" i="17"/>
  <c r="AW46" i="17" s="1"/>
  <c r="AN46" i="17" s="1"/>
  <c r="W68" i="15"/>
  <c r="N68" i="15" s="1"/>
  <c r="AC68" i="18"/>
  <c r="AD68" i="18" s="1"/>
  <c r="AL68" i="16"/>
  <c r="AM68" i="16" s="1"/>
  <c r="AD68" i="16" s="1"/>
  <c r="AV68" i="17"/>
  <c r="AW68" i="17" s="1"/>
  <c r="AN68" i="17" s="1"/>
  <c r="Y70" i="15"/>
  <c r="AE70" i="18"/>
  <c r="AF70" i="18" s="1"/>
  <c r="AN70" i="16"/>
  <c r="AO70" i="16" s="1"/>
  <c r="AX70" i="17"/>
  <c r="AY70" i="17" s="1"/>
  <c r="W106" i="15"/>
  <c r="N106" i="15" s="1"/>
  <c r="AC106" i="18"/>
  <c r="AD106" i="18" s="1"/>
  <c r="AV106" i="17"/>
  <c r="AW106" i="17" s="1"/>
  <c r="AN106" i="17" s="1"/>
  <c r="AL106" i="16"/>
  <c r="AM106" i="16" s="1"/>
  <c r="AD106" i="16" s="1"/>
  <c r="W72" i="15"/>
  <c r="N72" i="15" s="1"/>
  <c r="AC72" i="18"/>
  <c r="AD72" i="18" s="1"/>
  <c r="AV72" i="17"/>
  <c r="AW72" i="17" s="1"/>
  <c r="AN72" i="17" s="1"/>
  <c r="AL72" i="16"/>
  <c r="AM72" i="16" s="1"/>
  <c r="AD72" i="16" s="1"/>
  <c r="Y112" i="15"/>
  <c r="AE112" i="18"/>
  <c r="AF112" i="18" s="1"/>
  <c r="AX112" i="17"/>
  <c r="AY112" i="17" s="1"/>
  <c r="AN112" i="16"/>
  <c r="AO112" i="16" s="1"/>
  <c r="W38" i="15"/>
  <c r="N38" i="15" s="1"/>
  <c r="AC38" i="18"/>
  <c r="AD38" i="18" s="1"/>
  <c r="AL38" i="16"/>
  <c r="AM38" i="16" s="1"/>
  <c r="AD38" i="16" s="1"/>
  <c r="AV38" i="17"/>
  <c r="AW38" i="17" s="1"/>
  <c r="AN38" i="17" s="1"/>
  <c r="W54" i="15"/>
  <c r="N54" i="15" s="1"/>
  <c r="AC54" i="18"/>
  <c r="AD54" i="18" s="1"/>
  <c r="AV54" i="17"/>
  <c r="AW54" i="17" s="1"/>
  <c r="AN54" i="17" s="1"/>
  <c r="AL54" i="16"/>
  <c r="AM54" i="16" s="1"/>
  <c r="AD54" i="16" s="1"/>
  <c r="W56" i="15"/>
  <c r="N56" i="15" s="1"/>
  <c r="AC56" i="18"/>
  <c r="AD56" i="18" s="1"/>
  <c r="AV56" i="17"/>
  <c r="AW56" i="17" s="1"/>
  <c r="AN56" i="17" s="1"/>
  <c r="AL56" i="16"/>
  <c r="AM56" i="16" s="1"/>
  <c r="AD56" i="16" s="1"/>
  <c r="Y114" i="15"/>
  <c r="AX114" i="17"/>
  <c r="AY114" i="17" s="1"/>
  <c r="AN114" i="16"/>
  <c r="AO114" i="16" s="1"/>
  <c r="AE114" i="18"/>
  <c r="AF114" i="18" s="1"/>
  <c r="W52" i="15"/>
  <c r="N52" i="15" s="1"/>
  <c r="AC52" i="18"/>
  <c r="AD52" i="18" s="1"/>
  <c r="AL52" i="16"/>
  <c r="AM52" i="16" s="1"/>
  <c r="AD52" i="16" s="1"/>
  <c r="AV52" i="17"/>
  <c r="AW52" i="17" s="1"/>
  <c r="AN52" i="17" s="1"/>
  <c r="BF52" i="17" s="1"/>
  <c r="AM52" i="18" s="1"/>
  <c r="AN52" i="18" s="1"/>
  <c r="Y66" i="15"/>
  <c r="AN66" i="16"/>
  <c r="AO66" i="16" s="1"/>
  <c r="AE66" i="18"/>
  <c r="AF66" i="18" s="1"/>
  <c r="AX66" i="17"/>
  <c r="AY66" i="17" s="1"/>
  <c r="Y98" i="15"/>
  <c r="AN98" i="16"/>
  <c r="AO98" i="16" s="1"/>
  <c r="AE98" i="18"/>
  <c r="AF98" i="18" s="1"/>
  <c r="AX98" i="17"/>
  <c r="AY98" i="17" s="1"/>
  <c r="W64" i="15"/>
  <c r="N64" i="15" s="1"/>
  <c r="AC64" i="18"/>
  <c r="AD64" i="18" s="1"/>
  <c r="AV64" i="17"/>
  <c r="AW64" i="17" s="1"/>
  <c r="AN64" i="17" s="1"/>
  <c r="AL64" i="16"/>
  <c r="AM64" i="16" s="1"/>
  <c r="AD64" i="16" s="1"/>
  <c r="W104" i="15"/>
  <c r="N104" i="15" s="1"/>
  <c r="AC104" i="18"/>
  <c r="AD104" i="18" s="1"/>
  <c r="AV104" i="17"/>
  <c r="AW104" i="17" s="1"/>
  <c r="AN104" i="17" s="1"/>
  <c r="AL104" i="16"/>
  <c r="AM104" i="16" s="1"/>
  <c r="AD104" i="16" s="1"/>
  <c r="Y86" i="15"/>
  <c r="AN86" i="16"/>
  <c r="AO86" i="16" s="1"/>
  <c r="AE86" i="18"/>
  <c r="AF86" i="18" s="1"/>
  <c r="AX86" i="17"/>
  <c r="AY86" i="17" s="1"/>
  <c r="Y116" i="15"/>
  <c r="AX116" i="17"/>
  <c r="AY116" i="17" s="1"/>
  <c r="AN116" i="16"/>
  <c r="AO116" i="16" s="1"/>
  <c r="AE116" i="18"/>
  <c r="AF116" i="18" s="1"/>
  <c r="Y44" i="15"/>
  <c r="AN44" i="16"/>
  <c r="AO44" i="16" s="1"/>
  <c r="AE44" i="18"/>
  <c r="AF44" i="18" s="1"/>
  <c r="AX44" i="17"/>
  <c r="AY44" i="17" s="1"/>
  <c r="Y58" i="15"/>
  <c r="AX58" i="17"/>
  <c r="AY58" i="17" s="1"/>
  <c r="AE58" i="18"/>
  <c r="AF58" i="18" s="1"/>
  <c r="AN58" i="16"/>
  <c r="AO58" i="16" s="1"/>
  <c r="Y88" i="15"/>
  <c r="AN88" i="16"/>
  <c r="AO88" i="16" s="1"/>
  <c r="AX88" i="17"/>
  <c r="AY88" i="17" s="1"/>
  <c r="AE88" i="18"/>
  <c r="AF88" i="18" s="1"/>
  <c r="Y32" i="15"/>
  <c r="AX32" i="17"/>
  <c r="AY32" i="17" s="1"/>
  <c r="AN32" i="16"/>
  <c r="AO32" i="16" s="1"/>
  <c r="AE32" i="18"/>
  <c r="AF32" i="18" s="1"/>
  <c r="W86" i="15"/>
  <c r="N86" i="15" s="1"/>
  <c r="AC86" i="18"/>
  <c r="AD86" i="18" s="1"/>
  <c r="AV86" i="17"/>
  <c r="AW86" i="17" s="1"/>
  <c r="AN86" i="17" s="1"/>
  <c r="AL86" i="16"/>
  <c r="AM86" i="16" s="1"/>
  <c r="AD86" i="16" s="1"/>
  <c r="W116" i="15"/>
  <c r="N116" i="15" s="1"/>
  <c r="AC116" i="18"/>
  <c r="AD116" i="18" s="1"/>
  <c r="AL116" i="16"/>
  <c r="AM116" i="16" s="1"/>
  <c r="AD116" i="16" s="1"/>
  <c r="AV116" i="17"/>
  <c r="AW116" i="17" s="1"/>
  <c r="AN116" i="17" s="1"/>
  <c r="W44" i="15"/>
  <c r="N44" i="15" s="1"/>
  <c r="AC44" i="18"/>
  <c r="AD44" i="18" s="1"/>
  <c r="AV44" i="17"/>
  <c r="AW44" i="17" s="1"/>
  <c r="AN44" i="17" s="1"/>
  <c r="AL44" i="16"/>
  <c r="AM44" i="16" s="1"/>
  <c r="AD44" i="16" s="1"/>
  <c r="W58" i="15"/>
  <c r="N58" i="15" s="1"/>
  <c r="AC58" i="18"/>
  <c r="AD58" i="18" s="1"/>
  <c r="AL58" i="16"/>
  <c r="AM58" i="16" s="1"/>
  <c r="AD58" i="16" s="1"/>
  <c r="AV58" i="17"/>
  <c r="AW58" i="17" s="1"/>
  <c r="AN58" i="17" s="1"/>
  <c r="W88" i="15"/>
  <c r="N88" i="15" s="1"/>
  <c r="AC88" i="18"/>
  <c r="AD88" i="18" s="1"/>
  <c r="AL88" i="16"/>
  <c r="AM88" i="16" s="1"/>
  <c r="AD88" i="16" s="1"/>
  <c r="AV88" i="17"/>
  <c r="AW88" i="17" s="1"/>
  <c r="AN88" i="17" s="1"/>
  <c r="BF60" i="17"/>
  <c r="AM60" i="18" s="1"/>
  <c r="AN60" i="18" s="1"/>
  <c r="D111" i="8"/>
  <c r="F120" i="8"/>
  <c r="AE20" i="18"/>
  <c r="AF20" i="18" s="1"/>
  <c r="AX20" i="17"/>
  <c r="AY20" i="17" s="1"/>
  <c r="AV20" i="17"/>
  <c r="AW20" i="17" s="1"/>
  <c r="AN20" i="17" s="1"/>
  <c r="AC20" i="18"/>
  <c r="AD20" i="18" s="1"/>
  <c r="AR108" i="16"/>
  <c r="W18" i="15"/>
  <c r="N18" i="15" s="1"/>
  <c r="AV18" i="17"/>
  <c r="AW18" i="17" s="1"/>
  <c r="AN18" i="17" s="1"/>
  <c r="AO18" i="17" s="1"/>
  <c r="Y20" i="15"/>
  <c r="AN20" i="16"/>
  <c r="AO20" i="16" s="1"/>
  <c r="W20" i="15"/>
  <c r="N20" i="15" s="1"/>
  <c r="AL20" i="16"/>
  <c r="AM20" i="16" s="1"/>
  <c r="AD20" i="16" s="1"/>
  <c r="AL18" i="16"/>
  <c r="B94" i="8"/>
  <c r="F93" i="8"/>
  <c r="J93" i="8" s="1"/>
  <c r="E93" i="8"/>
  <c r="I93" i="8" s="1"/>
  <c r="B70" i="8"/>
  <c r="F69" i="8"/>
  <c r="J69" i="8" s="1"/>
  <c r="E69" i="8"/>
  <c r="I69" i="8" s="1"/>
  <c r="E46" i="8"/>
  <c r="I46" i="8" s="1"/>
  <c r="J46" i="8"/>
  <c r="E31" i="8"/>
  <c r="I31" i="8" s="1"/>
  <c r="F31" i="8"/>
  <c r="J31" i="8" s="1"/>
  <c r="B32" i="8"/>
  <c r="O14" i="14"/>
  <c r="O29" i="14"/>
  <c r="O60" i="14"/>
  <c r="O38" i="14"/>
  <c r="O26" i="14"/>
  <c r="O47" i="14"/>
  <c r="O44" i="14"/>
  <c r="O21" i="14"/>
  <c r="O20" i="14"/>
  <c r="O13" i="14"/>
  <c r="R12" i="14"/>
  <c r="O15" i="14"/>
  <c r="O39" i="14"/>
  <c r="O16" i="14"/>
  <c r="R14" i="14"/>
  <c r="R11" i="14"/>
  <c r="O51" i="14"/>
  <c r="R13" i="14"/>
  <c r="L15" i="14"/>
  <c r="O37" i="14"/>
  <c r="R15" i="14"/>
  <c r="O32" i="14"/>
  <c r="O50" i="14"/>
  <c r="O30" i="14"/>
  <c r="O55" i="14"/>
  <c r="O22" i="14"/>
  <c r="O27" i="14"/>
  <c r="O31" i="14"/>
  <c r="O42" i="14"/>
  <c r="O33" i="14"/>
  <c r="O12" i="14"/>
  <c r="O56" i="14"/>
  <c r="O36" i="14"/>
  <c r="O53" i="14"/>
  <c r="O24" i="14"/>
  <c r="L16" i="14"/>
  <c r="O35" i="14"/>
  <c r="L12" i="14"/>
  <c r="O43" i="14"/>
  <c r="O34" i="14"/>
  <c r="O40" i="14"/>
  <c r="O52" i="14"/>
  <c r="O25" i="14"/>
  <c r="O57" i="14"/>
  <c r="L14" i="14"/>
  <c r="O45" i="14"/>
  <c r="O48" i="14"/>
  <c r="O18" i="14"/>
  <c r="O19" i="14"/>
  <c r="O54" i="14"/>
  <c r="O59" i="14"/>
  <c r="O41" i="14"/>
  <c r="O58" i="14"/>
  <c r="O46" i="14"/>
  <c r="O17" i="14"/>
  <c r="L11" i="14"/>
  <c r="O28" i="14"/>
  <c r="L13" i="14"/>
  <c r="O23" i="14"/>
  <c r="R16" i="14"/>
  <c r="O49" i="14"/>
  <c r="M11" i="14"/>
  <c r="BF28" i="17" l="1"/>
  <c r="AM28" i="18" s="1"/>
  <c r="AN28" i="18" s="1"/>
  <c r="BF44" i="17"/>
  <c r="AM44" i="18" s="1"/>
  <c r="AN44" i="18" s="1"/>
  <c r="BF36" i="17"/>
  <c r="AM36" i="18" s="1"/>
  <c r="AN36" i="18" s="1"/>
  <c r="BF68" i="17"/>
  <c r="AM68" i="18" s="1"/>
  <c r="AN68" i="18" s="1"/>
  <c r="BF102" i="17"/>
  <c r="AM102" i="18" s="1"/>
  <c r="AN102" i="18" s="1"/>
  <c r="AR58" i="16"/>
  <c r="BF46" i="17"/>
  <c r="AM46" i="18" s="1"/>
  <c r="AN46" i="18" s="1"/>
  <c r="BF92" i="17"/>
  <c r="AM92" i="18" s="1"/>
  <c r="AN92" i="18" s="1"/>
  <c r="BF40" i="17"/>
  <c r="AM40" i="18" s="1"/>
  <c r="AN40" i="18" s="1"/>
  <c r="BF76" i="17"/>
  <c r="AM76" i="18" s="1"/>
  <c r="AN76" i="18" s="1"/>
  <c r="BF72" i="17"/>
  <c r="AM72" i="18" s="1"/>
  <c r="AN72" i="18" s="1"/>
  <c r="AR46" i="16"/>
  <c r="BF80" i="17"/>
  <c r="AM80" i="18" s="1"/>
  <c r="AN80" i="18" s="1"/>
  <c r="BF98" i="17"/>
  <c r="AM98" i="18" s="1"/>
  <c r="AN98" i="18" s="1"/>
  <c r="AR82" i="16"/>
  <c r="BF110" i="17"/>
  <c r="AM110" i="18" s="1"/>
  <c r="AN110" i="18" s="1"/>
  <c r="AR60" i="16"/>
  <c r="AR32" i="16"/>
  <c r="AR50" i="16"/>
  <c r="AR84" i="16"/>
  <c r="BF22" i="17"/>
  <c r="AM22" i="18" s="1"/>
  <c r="AN22" i="18" s="1"/>
  <c r="AR92" i="16"/>
  <c r="AR40" i="16"/>
  <c r="AR90" i="16"/>
  <c r="AR96" i="16"/>
  <c r="AR104" i="16"/>
  <c r="BF78" i="17"/>
  <c r="AM78" i="18" s="1"/>
  <c r="AN78" i="18" s="1"/>
  <c r="BF56" i="17"/>
  <c r="AM56" i="18" s="1"/>
  <c r="AN56" i="18" s="1"/>
  <c r="AR110" i="16"/>
  <c r="AR22" i="16"/>
  <c r="BF90" i="17"/>
  <c r="AM90" i="18" s="1"/>
  <c r="AN90" i="18" s="1"/>
  <c r="AR78" i="16"/>
  <c r="BF96" i="17"/>
  <c r="AM96" i="18" s="1"/>
  <c r="AN96" i="18" s="1"/>
  <c r="AR42" i="16"/>
  <c r="AR34" i="16"/>
  <c r="BF58" i="17"/>
  <c r="AM58" i="18" s="1"/>
  <c r="AN58" i="18" s="1"/>
  <c r="AR26" i="16"/>
  <c r="BF104" i="17"/>
  <c r="AM104" i="18" s="1"/>
  <c r="AN104" i="18" s="1"/>
  <c r="BF50" i="17"/>
  <c r="AM50" i="18" s="1"/>
  <c r="AN50" i="18" s="1"/>
  <c r="BF88" i="17"/>
  <c r="AM88" i="18" s="1"/>
  <c r="AN88" i="18" s="1"/>
  <c r="AR44" i="16"/>
  <c r="AR86" i="16"/>
  <c r="AR64" i="16"/>
  <c r="AR54" i="16"/>
  <c r="BF42" i="17"/>
  <c r="AM42" i="18" s="1"/>
  <c r="AN42" i="18" s="1"/>
  <c r="BF34" i="17"/>
  <c r="AM34" i="18" s="1"/>
  <c r="AN34" i="18" s="1"/>
  <c r="AR56" i="16"/>
  <c r="AR72" i="16"/>
  <c r="AR36" i="16"/>
  <c r="AR88" i="16"/>
  <c r="BF64" i="17"/>
  <c r="AM64" i="18" s="1"/>
  <c r="AN64" i="18" s="1"/>
  <c r="BF54" i="17"/>
  <c r="AM54" i="18" s="1"/>
  <c r="AN54" i="18" s="1"/>
  <c r="AR106" i="16"/>
  <c r="BF24" i="17"/>
  <c r="AM24" i="18" s="1"/>
  <c r="AN24" i="18" s="1"/>
  <c r="BF74" i="17"/>
  <c r="AM74" i="18" s="1"/>
  <c r="AN74" i="18" s="1"/>
  <c r="AR66" i="16"/>
  <c r="AR114" i="16"/>
  <c r="BF94" i="17"/>
  <c r="AM94" i="18" s="1"/>
  <c r="AN94" i="18" s="1"/>
  <c r="AR48" i="16"/>
  <c r="BF112" i="17"/>
  <c r="AM112" i="18" s="1"/>
  <c r="AN112" i="18" s="1"/>
  <c r="AR70" i="16"/>
  <c r="BF108" i="17"/>
  <c r="AM108" i="18" s="1"/>
  <c r="AN108" i="18" s="1"/>
  <c r="AR100" i="16"/>
  <c r="AR62" i="16"/>
  <c r="AR30" i="16"/>
  <c r="BF116" i="17"/>
  <c r="AM116" i="18" s="1"/>
  <c r="AN116" i="18" s="1"/>
  <c r="AR76" i="16"/>
  <c r="AR116" i="16"/>
  <c r="AR52" i="16"/>
  <c r="AR80" i="16"/>
  <c r="BF82" i="17"/>
  <c r="AM82" i="18" s="1"/>
  <c r="AN82" i="18" s="1"/>
  <c r="BF32" i="17"/>
  <c r="AM32" i="18" s="1"/>
  <c r="AN32" i="18" s="1"/>
  <c r="BF106" i="17"/>
  <c r="AM106" i="18" s="1"/>
  <c r="AN106" i="18" s="1"/>
  <c r="AR68" i="16"/>
  <c r="AR24" i="16"/>
  <c r="AR74" i="16"/>
  <c r="BF66" i="17"/>
  <c r="AM66" i="18" s="1"/>
  <c r="AN66" i="18" s="1"/>
  <c r="BF114" i="17"/>
  <c r="AM114" i="18" s="1"/>
  <c r="AN114" i="18" s="1"/>
  <c r="AR94" i="16"/>
  <c r="BF48" i="17"/>
  <c r="AM48" i="18" s="1"/>
  <c r="AN48" i="18" s="1"/>
  <c r="AR112" i="16"/>
  <c r="BF70" i="17"/>
  <c r="AM70" i="18" s="1"/>
  <c r="AN70" i="18" s="1"/>
  <c r="BF100" i="17"/>
  <c r="AM100" i="18" s="1"/>
  <c r="AN100" i="18" s="1"/>
  <c r="BF62" i="17"/>
  <c r="AM62" i="18" s="1"/>
  <c r="AN62" i="18" s="1"/>
  <c r="BF30" i="17"/>
  <c r="AM30" i="18" s="1"/>
  <c r="AN30" i="18" s="1"/>
  <c r="BF38" i="17"/>
  <c r="AM38" i="18" s="1"/>
  <c r="AN38" i="18" s="1"/>
  <c r="AR38" i="16"/>
  <c r="AR98" i="16"/>
  <c r="BF84" i="17"/>
  <c r="AM84" i="18" s="1"/>
  <c r="AN84" i="18" s="1"/>
  <c r="BF86" i="17"/>
  <c r="AM86" i="18" s="1"/>
  <c r="AN86" i="18" s="1"/>
  <c r="AR102" i="16"/>
  <c r="BF26" i="17"/>
  <c r="AM26" i="18" s="1"/>
  <c r="AN26" i="18" s="1"/>
  <c r="AR28" i="16"/>
  <c r="F119" i="8"/>
  <c r="J119" i="8" s="1"/>
  <c r="F117" i="8"/>
  <c r="F116" i="8"/>
  <c r="F118" i="8"/>
  <c r="BF18" i="17"/>
  <c r="AM18" i="18" s="1"/>
  <c r="AN18" i="18" s="1"/>
  <c r="BF20" i="17"/>
  <c r="AM20" i="18" s="1"/>
  <c r="AN20" i="18" s="1"/>
  <c r="AQ18" i="16"/>
  <c r="AR20" i="16"/>
  <c r="BB108" i="17"/>
  <c r="AI108" i="18"/>
  <c r="AJ108" i="18" s="1"/>
  <c r="AM18" i="16"/>
  <c r="B95" i="8"/>
  <c r="F94" i="8"/>
  <c r="J94" i="8" s="1"/>
  <c r="J120" i="8"/>
  <c r="E94" i="8"/>
  <c r="I94" i="8" s="1"/>
  <c r="B71" i="8"/>
  <c r="F70" i="8"/>
  <c r="J70" i="8" s="1"/>
  <c r="E70" i="8"/>
  <c r="I70" i="8" s="1"/>
  <c r="F47" i="8"/>
  <c r="J47" i="8" s="1"/>
  <c r="E47" i="8"/>
  <c r="I47" i="8" s="1"/>
  <c r="B33" i="8"/>
  <c r="E32" i="8"/>
  <c r="I32" i="8" s="1"/>
  <c r="F32" i="8"/>
  <c r="J32" i="8" s="1"/>
  <c r="S11" i="14"/>
  <c r="M16" i="14"/>
  <c r="U108" i="18" l="1"/>
  <c r="BB112" i="17"/>
  <c r="AI112" i="18"/>
  <c r="AJ112" i="18" s="1"/>
  <c r="U112" i="18" s="1"/>
  <c r="BB54" i="17"/>
  <c r="AI54" i="18"/>
  <c r="AJ54" i="18" s="1"/>
  <c r="U54" i="18" s="1"/>
  <c r="AI78" i="18"/>
  <c r="AJ78" i="18" s="1"/>
  <c r="U78" i="18" s="1"/>
  <c r="BB78" i="17"/>
  <c r="BB90" i="17"/>
  <c r="AI90" i="18"/>
  <c r="AJ90" i="18" s="1"/>
  <c r="U90" i="18" s="1"/>
  <c r="BB102" i="17"/>
  <c r="AI102" i="18"/>
  <c r="AJ102" i="18" s="1"/>
  <c r="U102" i="18" s="1"/>
  <c r="BB38" i="17"/>
  <c r="AI38" i="18"/>
  <c r="AJ38" i="18" s="1"/>
  <c r="U38" i="18" s="1"/>
  <c r="BB94" i="17"/>
  <c r="AI94" i="18"/>
  <c r="AJ94" i="18" s="1"/>
  <c r="U94" i="18" s="1"/>
  <c r="BB76" i="17"/>
  <c r="AI76" i="18"/>
  <c r="AJ76" i="18" s="1"/>
  <c r="U76" i="18" s="1"/>
  <c r="BB100" i="17"/>
  <c r="AI100" i="18"/>
  <c r="AJ100" i="18" s="1"/>
  <c r="U100" i="18" s="1"/>
  <c r="BB56" i="17"/>
  <c r="AI56" i="18"/>
  <c r="AJ56" i="18" s="1"/>
  <c r="U56" i="18" s="1"/>
  <c r="BB64" i="17"/>
  <c r="AI64" i="18"/>
  <c r="AJ64" i="18" s="1"/>
  <c r="U64" i="18" s="1"/>
  <c r="BB40" i="17"/>
  <c r="AI40" i="18"/>
  <c r="AJ40" i="18" s="1"/>
  <c r="U40" i="18" s="1"/>
  <c r="BB50" i="17"/>
  <c r="AI50" i="18"/>
  <c r="AJ50" i="18" s="1"/>
  <c r="U50" i="18" s="1"/>
  <c r="BB46" i="17"/>
  <c r="AI46" i="18"/>
  <c r="AJ46" i="18" s="1"/>
  <c r="U46" i="18" s="1"/>
  <c r="AI98" i="18"/>
  <c r="AJ98" i="18" s="1"/>
  <c r="U98" i="18" s="1"/>
  <c r="BB98" i="17"/>
  <c r="BB24" i="17"/>
  <c r="AI24" i="18"/>
  <c r="AJ24" i="18" s="1"/>
  <c r="U24" i="18" s="1"/>
  <c r="BB48" i="17"/>
  <c r="AI48" i="18"/>
  <c r="AJ48" i="18" s="1"/>
  <c r="U48" i="18" s="1"/>
  <c r="BB34" i="17"/>
  <c r="AI34" i="18"/>
  <c r="AJ34" i="18" s="1"/>
  <c r="U34" i="18" s="1"/>
  <c r="BB82" i="17"/>
  <c r="AI82" i="18"/>
  <c r="AJ82" i="18" s="1"/>
  <c r="U82" i="18" s="1"/>
  <c r="AI28" i="18"/>
  <c r="AJ28" i="18" s="1"/>
  <c r="U28" i="18" s="1"/>
  <c r="BB28" i="17"/>
  <c r="BB116" i="17"/>
  <c r="AI116" i="18"/>
  <c r="AJ116" i="18" s="1"/>
  <c r="U116" i="18" s="1"/>
  <c r="BB66" i="17"/>
  <c r="AI66" i="18"/>
  <c r="AJ66" i="18" s="1"/>
  <c r="U66" i="18" s="1"/>
  <c r="BB68" i="17"/>
  <c r="AI68" i="18"/>
  <c r="AJ68" i="18" s="1"/>
  <c r="U68" i="18" s="1"/>
  <c r="BB80" i="17"/>
  <c r="AI80" i="18"/>
  <c r="AJ80" i="18" s="1"/>
  <c r="U80" i="18" s="1"/>
  <c r="BB88" i="17"/>
  <c r="AI88" i="18"/>
  <c r="AJ88" i="18" s="1"/>
  <c r="U88" i="18" s="1"/>
  <c r="BB86" i="17"/>
  <c r="AI86" i="18"/>
  <c r="AJ86" i="18" s="1"/>
  <c r="U86" i="18" s="1"/>
  <c r="BB42" i="17"/>
  <c r="AI42" i="18"/>
  <c r="AJ42" i="18" s="1"/>
  <c r="U42" i="18" s="1"/>
  <c r="BB104" i="17"/>
  <c r="AI104" i="18"/>
  <c r="AJ104" i="18" s="1"/>
  <c r="U104" i="18" s="1"/>
  <c r="BB92" i="17"/>
  <c r="AI92" i="18"/>
  <c r="AJ92" i="18" s="1"/>
  <c r="U92" i="18" s="1"/>
  <c r="BB32" i="17"/>
  <c r="AI32" i="18"/>
  <c r="AJ32" i="18" s="1"/>
  <c r="U32" i="18" s="1"/>
  <c r="BB58" i="17"/>
  <c r="AI58" i="18"/>
  <c r="AJ58" i="18" s="1"/>
  <c r="U58" i="18" s="1"/>
  <c r="BB74" i="17"/>
  <c r="AI74" i="18"/>
  <c r="AJ74" i="18" s="1"/>
  <c r="U74" i="18" s="1"/>
  <c r="AI62" i="18"/>
  <c r="AJ62" i="18" s="1"/>
  <c r="U62" i="18" s="1"/>
  <c r="BB62" i="17"/>
  <c r="BB72" i="17"/>
  <c r="AI72" i="18"/>
  <c r="AJ72" i="18" s="1"/>
  <c r="U72" i="18" s="1"/>
  <c r="BB84" i="17"/>
  <c r="AI84" i="18"/>
  <c r="AJ84" i="18" s="1"/>
  <c r="U84" i="18" s="1"/>
  <c r="BB22" i="17"/>
  <c r="AI22" i="18"/>
  <c r="AJ22" i="18" s="1"/>
  <c r="U22" i="18" s="1"/>
  <c r="BB36" i="17"/>
  <c r="AI36" i="18"/>
  <c r="AJ36" i="18" s="1"/>
  <c r="U36" i="18" s="1"/>
  <c r="BB44" i="17"/>
  <c r="AI44" i="18"/>
  <c r="AJ44" i="18" s="1"/>
  <c r="U44" i="18" s="1"/>
  <c r="BB96" i="17"/>
  <c r="AI96" i="18"/>
  <c r="AJ96" i="18" s="1"/>
  <c r="U96" i="18" s="1"/>
  <c r="BB60" i="17"/>
  <c r="AI60" i="18"/>
  <c r="AJ60" i="18" s="1"/>
  <c r="U60" i="18" s="1"/>
  <c r="BB52" i="17"/>
  <c r="AI52" i="18"/>
  <c r="AJ52" i="18" s="1"/>
  <c r="U52" i="18" s="1"/>
  <c r="BB30" i="17"/>
  <c r="AI30" i="18"/>
  <c r="AJ30" i="18" s="1"/>
  <c r="U30" i="18" s="1"/>
  <c r="BB70" i="17"/>
  <c r="AI70" i="18"/>
  <c r="AJ70" i="18" s="1"/>
  <c r="U70" i="18" s="1"/>
  <c r="BB114" i="17"/>
  <c r="AI114" i="18"/>
  <c r="AJ114" i="18" s="1"/>
  <c r="U114" i="18" s="1"/>
  <c r="BB106" i="17"/>
  <c r="AI106" i="18"/>
  <c r="AJ106" i="18" s="1"/>
  <c r="U106" i="18" s="1"/>
  <c r="BB26" i="17"/>
  <c r="AI26" i="18"/>
  <c r="AJ26" i="18" s="1"/>
  <c r="U26" i="18" s="1"/>
  <c r="BB110" i="17"/>
  <c r="AI110" i="18"/>
  <c r="AJ110" i="18" s="1"/>
  <c r="U110" i="18" s="1"/>
  <c r="E120" i="8"/>
  <c r="I120" i="8" s="1"/>
  <c r="J118" i="8"/>
  <c r="E119" i="8"/>
  <c r="I119" i="8" s="1"/>
  <c r="J116" i="8"/>
  <c r="E117" i="8"/>
  <c r="I117" i="8" s="1"/>
  <c r="J117" i="8"/>
  <c r="E118" i="8"/>
  <c r="I118" i="8" s="1"/>
  <c r="BB20" i="17"/>
  <c r="AI20" i="18"/>
  <c r="AJ20" i="18" s="1"/>
  <c r="U20" i="18" s="1"/>
  <c r="B96" i="8"/>
  <c r="F95" i="8"/>
  <c r="J95" i="8" s="1"/>
  <c r="J121" i="8"/>
  <c r="E121" i="8"/>
  <c r="I121" i="8" s="1"/>
  <c r="E95" i="8"/>
  <c r="I95" i="8" s="1"/>
  <c r="B72" i="8"/>
  <c r="F71" i="8"/>
  <c r="J71" i="8" s="1"/>
  <c r="E71" i="8"/>
  <c r="I71" i="8" s="1"/>
  <c r="E48" i="8"/>
  <c r="I48" i="8" s="1"/>
  <c r="F48" i="8"/>
  <c r="J48" i="8" s="1"/>
  <c r="E33" i="8"/>
  <c r="I33" i="8" s="1"/>
  <c r="F33" i="8"/>
  <c r="J33" i="8" s="1"/>
  <c r="U33" i="14"/>
  <c r="U51" i="14"/>
  <c r="U58" i="14"/>
  <c r="U26" i="14"/>
  <c r="U12" i="14"/>
  <c r="U45" i="14"/>
  <c r="U47" i="14"/>
  <c r="U30" i="14"/>
  <c r="U24" i="14"/>
  <c r="U49" i="14"/>
  <c r="U23" i="14"/>
  <c r="U37" i="14"/>
  <c r="U13" i="14"/>
  <c r="U50" i="14"/>
  <c r="U46" i="14"/>
  <c r="U56" i="14"/>
  <c r="U53" i="14"/>
  <c r="U60" i="14"/>
  <c r="U54" i="14"/>
  <c r="U38" i="14"/>
  <c r="U42" i="14"/>
  <c r="U19" i="14"/>
  <c r="U15" i="14"/>
  <c r="U34" i="14"/>
  <c r="U31" i="14"/>
  <c r="U57" i="14"/>
  <c r="U55" i="14"/>
  <c r="U27" i="14"/>
  <c r="U25" i="14"/>
  <c r="U21" i="14"/>
  <c r="U36" i="14"/>
  <c r="U20" i="14"/>
  <c r="U14" i="14"/>
  <c r="U52" i="14"/>
  <c r="U48" i="14"/>
  <c r="U59" i="14"/>
  <c r="U17" i="14"/>
  <c r="U29" i="14"/>
  <c r="U35" i="14"/>
  <c r="U40" i="14"/>
  <c r="U43" i="14"/>
  <c r="U44" i="14"/>
  <c r="U16" i="14"/>
  <c r="U32" i="14"/>
  <c r="U28" i="14"/>
  <c r="U41" i="14"/>
  <c r="U18" i="14"/>
  <c r="U39" i="14"/>
  <c r="U22" i="14"/>
  <c r="X13" i="14" l="1"/>
  <c r="X22" i="14"/>
  <c r="X16" i="14"/>
  <c r="X57" i="14"/>
  <c r="X37" i="14"/>
  <c r="X50" i="14"/>
  <c r="X44" i="14"/>
  <c r="X31" i="14"/>
  <c r="X23" i="14"/>
  <c r="X36" i="14"/>
  <c r="X43" i="14"/>
  <c r="X34" i="14"/>
  <c r="X49" i="14"/>
  <c r="X39" i="14"/>
  <c r="X40" i="14"/>
  <c r="X15" i="14"/>
  <c r="X24" i="14"/>
  <c r="X18" i="14"/>
  <c r="X35" i="14"/>
  <c r="X19" i="14"/>
  <c r="X30" i="14"/>
  <c r="X21" i="14"/>
  <c r="X29" i="14"/>
  <c r="X42" i="14"/>
  <c r="X47" i="14"/>
  <c r="X41" i="14"/>
  <c r="X17" i="14"/>
  <c r="X38" i="14"/>
  <c r="X45" i="14"/>
  <c r="X25" i="14"/>
  <c r="X59" i="14"/>
  <c r="X54" i="14"/>
  <c r="X12" i="14"/>
  <c r="X28" i="14"/>
  <c r="X48" i="14"/>
  <c r="X60" i="14"/>
  <c r="X26" i="14"/>
  <c r="X27" i="14"/>
  <c r="X52" i="14"/>
  <c r="X53" i="14"/>
  <c r="X58" i="14"/>
  <c r="X32" i="14"/>
  <c r="X14" i="14"/>
  <c r="X56" i="14"/>
  <c r="X51" i="14"/>
  <c r="X55" i="14"/>
  <c r="X20" i="14"/>
  <c r="X46" i="14"/>
  <c r="X33" i="14"/>
  <c r="V22" i="18"/>
  <c r="B97" i="8"/>
  <c r="F96" i="8"/>
  <c r="J96" i="8" s="1"/>
  <c r="J122" i="8"/>
  <c r="E122" i="8"/>
  <c r="I122" i="8" s="1"/>
  <c r="E96" i="8"/>
  <c r="I96" i="8" s="1"/>
  <c r="B73" i="8"/>
  <c r="F72" i="8"/>
  <c r="J72" i="8" s="1"/>
  <c r="E72" i="8"/>
  <c r="I72" i="8" s="1"/>
  <c r="F49" i="8"/>
  <c r="J49" i="8" s="1"/>
  <c r="E49" i="8"/>
  <c r="I49" i="8" s="1"/>
  <c r="V13" i="14"/>
  <c r="B98" i="8" l="1"/>
  <c r="F97" i="8"/>
  <c r="J97" i="8" s="1"/>
  <c r="J123" i="8"/>
  <c r="E123" i="8"/>
  <c r="I123" i="8" s="1"/>
  <c r="E97" i="8"/>
  <c r="I97" i="8" s="1"/>
  <c r="B74" i="8"/>
  <c r="F73" i="8"/>
  <c r="J73" i="8" s="1"/>
  <c r="E73" i="8"/>
  <c r="I73" i="8" s="1"/>
  <c r="E50" i="8"/>
  <c r="I50" i="8" s="1"/>
  <c r="F50" i="8"/>
  <c r="J50" i="8" s="1"/>
  <c r="B99" i="8" l="1"/>
  <c r="F98" i="8"/>
  <c r="J98" i="8" s="1"/>
  <c r="J124" i="8"/>
  <c r="E124" i="8"/>
  <c r="I124" i="8" s="1"/>
  <c r="E98" i="8"/>
  <c r="I98" i="8" s="1"/>
  <c r="B75" i="8"/>
  <c r="F74" i="8"/>
  <c r="J74" i="8" s="1"/>
  <c r="E74" i="8"/>
  <c r="I74" i="8" s="1"/>
  <c r="E51" i="8"/>
  <c r="I51" i="8" s="1"/>
  <c r="F51" i="8"/>
  <c r="J51" i="8" s="1"/>
  <c r="B100" i="8" l="1"/>
  <c r="F99" i="8"/>
  <c r="J99" i="8" s="1"/>
  <c r="J125" i="8"/>
  <c r="E125" i="8"/>
  <c r="I125" i="8" s="1"/>
  <c r="E99" i="8"/>
  <c r="I99" i="8" s="1"/>
  <c r="B76" i="8"/>
  <c r="F75" i="8"/>
  <c r="J75" i="8" s="1"/>
  <c r="E75" i="8"/>
  <c r="I75" i="8" s="1"/>
  <c r="E52" i="8"/>
  <c r="I52" i="8" s="1"/>
  <c r="F52" i="8"/>
  <c r="J52" i="8" s="1"/>
  <c r="B101" i="8" l="1"/>
  <c r="F100" i="8"/>
  <c r="J100" i="8" s="1"/>
  <c r="J126" i="8"/>
  <c r="E126" i="8"/>
  <c r="I126" i="8" s="1"/>
  <c r="E100" i="8"/>
  <c r="I100" i="8" s="1"/>
  <c r="B77" i="8"/>
  <c r="F76" i="8"/>
  <c r="J76" i="8" s="1"/>
  <c r="E76" i="8"/>
  <c r="I76" i="8" s="1"/>
  <c r="F53" i="8"/>
  <c r="J53" i="8" s="1"/>
  <c r="E53" i="8"/>
  <c r="I53" i="8" s="1"/>
  <c r="B102" i="8" l="1"/>
  <c r="F101" i="8"/>
  <c r="J101" i="8" s="1"/>
  <c r="E127" i="8"/>
  <c r="I127" i="8" s="1"/>
  <c r="J127" i="8"/>
  <c r="E101" i="8"/>
  <c r="I101" i="8" s="1"/>
  <c r="B78" i="8"/>
  <c r="F77" i="8"/>
  <c r="J77" i="8" s="1"/>
  <c r="E77" i="8"/>
  <c r="I77" i="8" s="1"/>
  <c r="E54" i="8"/>
  <c r="I54" i="8" s="1"/>
  <c r="F54" i="8"/>
  <c r="J54" i="8" s="1"/>
  <c r="B103" i="8" l="1"/>
  <c r="F102" i="8"/>
  <c r="J102" i="8" s="1"/>
  <c r="J128" i="8"/>
  <c r="E128" i="8"/>
  <c r="I128" i="8" s="1"/>
  <c r="E102" i="8"/>
  <c r="I102" i="8" s="1"/>
  <c r="B79" i="8"/>
  <c r="F78" i="8"/>
  <c r="J78" i="8" s="1"/>
  <c r="E78" i="8"/>
  <c r="I78" i="8" s="1"/>
  <c r="F55" i="8"/>
  <c r="J55" i="8" s="1"/>
  <c r="E55" i="8"/>
  <c r="I55" i="8" s="1"/>
  <c r="B104" i="8" l="1"/>
  <c r="F103" i="8"/>
  <c r="J103" i="8" s="1"/>
  <c r="E129" i="8"/>
  <c r="I129" i="8" s="1"/>
  <c r="J129" i="8"/>
  <c r="E103" i="8"/>
  <c r="I103" i="8" s="1"/>
  <c r="B80" i="8"/>
  <c r="F79" i="8"/>
  <c r="J79" i="8" s="1"/>
  <c r="E79" i="8"/>
  <c r="I79" i="8" s="1"/>
  <c r="E56" i="8"/>
  <c r="I56" i="8" s="1"/>
  <c r="F56" i="8"/>
  <c r="J56" i="8" s="1"/>
  <c r="B105" i="8" l="1"/>
  <c r="F104" i="8"/>
  <c r="J104" i="8" s="1"/>
  <c r="J130" i="8"/>
  <c r="E130" i="8"/>
  <c r="I130" i="8" s="1"/>
  <c r="E104" i="8"/>
  <c r="I104" i="8" s="1"/>
  <c r="B81" i="8"/>
  <c r="F81" i="8" s="1"/>
  <c r="F80" i="8"/>
  <c r="J80" i="8" s="1"/>
  <c r="E80" i="8"/>
  <c r="I80" i="8" s="1"/>
  <c r="F57" i="8"/>
  <c r="J57" i="8" s="1"/>
  <c r="E57" i="8"/>
  <c r="I57" i="8" s="1"/>
  <c r="F105" i="8" l="1"/>
  <c r="J105" i="8" s="1"/>
  <c r="D87" i="8"/>
  <c r="E105" i="8"/>
  <c r="I105" i="8" s="1"/>
  <c r="J81" i="8"/>
  <c r="E81" i="8"/>
  <c r="I81" i="8" s="1"/>
  <c r="AD18" i="16"/>
  <c r="AE18" i="16" s="1"/>
  <c r="O11" i="14"/>
  <c r="AR18" i="16" l="1"/>
  <c r="P11" i="14"/>
  <c r="BB18" i="17" l="1"/>
  <c r="AI18" i="18"/>
  <c r="AJ18" i="18" s="1"/>
  <c r="U18" i="18" s="1"/>
  <c r="V18" i="18" s="1"/>
  <c r="U11" i="14"/>
  <c r="X11" i="14" l="1"/>
  <c r="Y11" i="14" s="1"/>
  <c r="V11" i="14"/>
</calcChain>
</file>

<file path=xl/sharedStrings.xml><?xml version="1.0" encoding="utf-8"?>
<sst xmlns="http://schemas.openxmlformats.org/spreadsheetml/2006/main" count="3434" uniqueCount="476">
  <si>
    <t>Mind-mapping of ideal entrepreneur profile</t>
  </si>
  <si>
    <t>Team</t>
  </si>
  <si>
    <t>Class</t>
  </si>
  <si>
    <t>Ind</t>
  </si>
  <si>
    <t>Checking Entrepreneurial Aptitude</t>
  </si>
  <si>
    <t>Home</t>
  </si>
  <si>
    <t>Writing short essay</t>
  </si>
  <si>
    <t>Add</t>
  </si>
  <si>
    <t>Infographics development</t>
  </si>
  <si>
    <t>Preparing a pitch</t>
  </si>
  <si>
    <t>Summarizing the paper</t>
  </si>
  <si>
    <t>Organizing a meeting</t>
  </si>
  <si>
    <t>Presentation development</t>
  </si>
  <si>
    <t>Preparing interview questions</t>
  </si>
  <si>
    <t>Reflection AEIOU activity</t>
  </si>
  <si>
    <t>Personal SWOT analysis</t>
  </si>
  <si>
    <t>Reflection: Personal Discovery Process</t>
  </si>
  <si>
    <t xml:space="preserve">Reflection: ACTION PLAN </t>
  </si>
  <si>
    <t xml:space="preserve">Mind map of student’s dream list </t>
  </si>
  <si>
    <t>List of skills needed to succeed in business</t>
  </si>
  <si>
    <t>Simple table Interest Discovery</t>
  </si>
  <si>
    <t>Mind map - Personal network</t>
  </si>
  <si>
    <t>Hero persona exercise</t>
  </si>
  <si>
    <t>L</t>
  </si>
  <si>
    <t xml:space="preserve">The Good Time Journal </t>
  </si>
  <si>
    <t>Energy engagement</t>
  </si>
  <si>
    <t xml:space="preserve">What Matters the Most? </t>
  </si>
  <si>
    <t>My friends about ME</t>
  </si>
  <si>
    <t>Learning from mistakes</t>
  </si>
  <si>
    <t>List of identified problems</t>
  </si>
  <si>
    <t>How I will find the answer – keep asking</t>
  </si>
  <si>
    <t xml:space="preserve">Reflection: Mind Map with the best business ideas </t>
  </si>
  <si>
    <t xml:space="preserve">Reflection: Business idea Description </t>
  </si>
  <si>
    <t>QUORA searching</t>
  </si>
  <si>
    <t>Opportunity seeking - SCAMPER activity</t>
  </si>
  <si>
    <t>Local business opportunities survey</t>
  </si>
  <si>
    <t xml:space="preserve">Reflection: My personal short list of ideas </t>
  </si>
  <si>
    <t xml:space="preserve">Creativity Booster - warm up exercise </t>
  </si>
  <si>
    <t>The 5 W’s activity</t>
  </si>
  <si>
    <t>Industry interview</t>
  </si>
  <si>
    <t>Understanding Business Model Elements</t>
  </si>
  <si>
    <t xml:space="preserve">Developing Business Model Canvas from scratch </t>
  </si>
  <si>
    <t xml:space="preserve">Understanding Business Model Elements </t>
  </si>
  <si>
    <t>Business Model as a Puzzle with Canvas</t>
  </si>
  <si>
    <t>Creating minimum viable personas with template</t>
  </si>
  <si>
    <t>Identifying and describing value proposition</t>
  </si>
  <si>
    <t>Value proposition for business under development</t>
  </si>
  <si>
    <t>Designing offer architecture</t>
  </si>
  <si>
    <t xml:space="preserve">Designing Offer Architecture with Value Proposition </t>
  </si>
  <si>
    <t>Minimum viable product (MVP) exercise</t>
  </si>
  <si>
    <t xml:space="preserve">Questionnaire building for feedback conversation </t>
  </si>
  <si>
    <t>Product Box Development</t>
  </si>
  <si>
    <t>Setting the goals for every stage in channel</t>
  </si>
  <si>
    <t xml:space="preserve">Designing the customer relationships building </t>
  </si>
  <si>
    <t>Describing target groups with demographic segm.</t>
  </si>
  <si>
    <t>Describing target groups with psychographic segm.</t>
  </si>
  <si>
    <t>Creating comprehensive personas with template</t>
  </si>
  <si>
    <t xml:space="preserve">Developing value proposition from the perspective </t>
  </si>
  <si>
    <t>Building the prototype activity</t>
  </si>
  <si>
    <t>Describing the mechanisms for customer relations</t>
  </si>
  <si>
    <t>Gap Matrix Analysis</t>
  </si>
  <si>
    <t xml:space="preserve">Key resources identification </t>
  </si>
  <si>
    <t xml:space="preserve">Designing value net structure </t>
  </si>
  <si>
    <t>Key activities identification for selected business</t>
  </si>
  <si>
    <t xml:space="preserve">Analysis of value net structure </t>
  </si>
  <si>
    <t xml:space="preserve">Role playing planning </t>
  </si>
  <si>
    <t>Hypothesis formulation activity</t>
  </si>
  <si>
    <t xml:space="preserve">Identifying and describing revenue generation </t>
  </si>
  <si>
    <t xml:space="preserve">Identifying and describing revenue generation model </t>
  </si>
  <si>
    <t>Planning the cost structure for business</t>
  </si>
  <si>
    <t>Creating Business Model Canvas</t>
  </si>
  <si>
    <t>The most risky assumption activity</t>
  </si>
  <si>
    <t xml:space="preserve">Seven Questions to Assess Your Business Model </t>
  </si>
  <si>
    <t xml:space="preserve">LEAN CANVAS </t>
  </si>
  <si>
    <t>Various funding opportunities</t>
  </si>
  <si>
    <t>The process that should be followed to obtain funding</t>
  </si>
  <si>
    <t xml:space="preserve">List of chosen types of investors that fit </t>
  </si>
  <si>
    <t>Well known investors</t>
  </si>
  <si>
    <t>How to find and apply</t>
  </si>
  <si>
    <t>Key slides</t>
  </si>
  <si>
    <t>Investor Pitch Decks</t>
  </si>
  <si>
    <t>Pitch in formula of Dragon’s Den</t>
  </si>
  <si>
    <t>Investment Proposal for business idea</t>
  </si>
  <si>
    <t>Common mistakes in pitch deck</t>
  </si>
  <si>
    <t>One-Sentence Pitch Format</t>
  </si>
  <si>
    <t>Get To Know Your Audience</t>
  </si>
  <si>
    <t xml:space="preserve">Explain it like I am six years old </t>
  </si>
  <si>
    <t xml:space="preserve">40 words pitch </t>
  </si>
  <si>
    <t>The 3-act pitch exercise</t>
  </si>
  <si>
    <t>The Review exercise</t>
  </si>
  <si>
    <t>MICROWAVE</t>
  </si>
  <si>
    <t>CALCULATOR</t>
  </si>
  <si>
    <t>MOBILE PHONE</t>
  </si>
  <si>
    <t>Components</t>
  </si>
  <si>
    <t>TIN CANS</t>
  </si>
  <si>
    <t>SPACE PILOT LICENCE LEV 1</t>
  </si>
  <si>
    <t>SPACE PILOT LICENCE LEV 2</t>
  </si>
  <si>
    <t>SPACE PILOT LICENCE LEV 3</t>
  </si>
  <si>
    <t>SPACE PILOT LICENCE LEV 4</t>
  </si>
  <si>
    <t>BAKING SODA</t>
  </si>
  <si>
    <t>VINEGAR</t>
  </si>
  <si>
    <t>CHEESE</t>
  </si>
  <si>
    <t>Type</t>
  </si>
  <si>
    <t>Rocket</t>
  </si>
  <si>
    <t>Docs</t>
  </si>
  <si>
    <t>Fuel</t>
  </si>
  <si>
    <t>Food</t>
  </si>
  <si>
    <t>PARACHUTE</t>
  </si>
  <si>
    <t>UMBRELLA</t>
  </si>
  <si>
    <t>RUBBER HOSE</t>
  </si>
  <si>
    <t>QUANTUM ENTANGLER</t>
  </si>
  <si>
    <t>BUCKET</t>
  </si>
  <si>
    <t>Replaces 2 tin cans</t>
  </si>
  <si>
    <t>Widget</t>
  </si>
  <si>
    <t>Reduces need for vinegar @Steps 2,3,4 by 1 bottle</t>
  </si>
  <si>
    <t>Transfer the family to the next Step</t>
  </si>
  <si>
    <t>TORCH</t>
  </si>
  <si>
    <t>Increases cheese or fuel found by 1</t>
  </si>
  <si>
    <t>Step 0</t>
  </si>
  <si>
    <t>Step 1</t>
  </si>
  <si>
    <t>Step 2</t>
  </si>
  <si>
    <t>Step 3</t>
  </si>
  <si>
    <t>Step 4</t>
  </si>
  <si>
    <t>Leave Earth</t>
  </si>
  <si>
    <t>Moon</t>
  </si>
  <si>
    <t>Mars Orbit</t>
  </si>
  <si>
    <t>Two umbrellas replace the parachute</t>
  </si>
  <si>
    <t>Rocket B+L</t>
  </si>
  <si>
    <t>Landing1</t>
  </si>
  <si>
    <t>Landing2</t>
  </si>
  <si>
    <t>MODULE 1</t>
  </si>
  <si>
    <t>Performance Bonus</t>
  </si>
  <si>
    <t>One can hold 5 units of any fuel OR cheese</t>
  </si>
  <si>
    <t>TIN CANS FOR FUEL</t>
  </si>
  <si>
    <t>TIN CANS FOR FOOD</t>
  </si>
  <si>
    <t>MODULE 2</t>
  </si>
  <si>
    <t>OLD REFRIGERATOR</t>
  </si>
  <si>
    <t>H</t>
  </si>
  <si>
    <t>BAG OF FERTILIZER</t>
  </si>
  <si>
    <t>MODULE 3</t>
  </si>
  <si>
    <t>TO GET TO THE MARS ORBIT (STEP 3)</t>
  </si>
  <si>
    <t>WATERING CAN</t>
  </si>
  <si>
    <t>MODULE 4</t>
  </si>
  <si>
    <t>SPRINKLERS</t>
  </si>
  <si>
    <t>TO BUILD &amp; LAUNCH THE ROCKET (STEP 1)</t>
  </si>
  <si>
    <t>TO GET TO THE MOON (STEP 2)</t>
  </si>
  <si>
    <t>Man</t>
  </si>
  <si>
    <t>Module 1</t>
  </si>
  <si>
    <t>CARROTS</t>
  </si>
  <si>
    <t>CARROTS (Bonus - min)</t>
  </si>
  <si>
    <t>CARROTS (Bonus - max)</t>
  </si>
  <si>
    <t>SPACE PILOT LICENCE Lev.1</t>
  </si>
  <si>
    <t>SPACE PILOT LICENCE Lev.2</t>
  </si>
  <si>
    <t>SPACE PILOT LICENCE Lev.3</t>
  </si>
  <si>
    <t>SPACE PILOT LICENCE Lev.4</t>
  </si>
  <si>
    <t>SPACE PILOT LICENCE Lev.5</t>
  </si>
  <si>
    <t>MAP OF SPACE Lev.1</t>
  </si>
  <si>
    <t>MAP OF SPACE Lev.2</t>
  </si>
  <si>
    <t>MAP OF SPACE Lev.3</t>
  </si>
  <si>
    <r>
      <rPr>
        <b/>
        <sz val="11"/>
        <color theme="1"/>
        <rFont val="Calibri"/>
        <family val="2"/>
        <charset val="238"/>
        <scheme val="minor"/>
      </rPr>
      <t>CONDITION:</t>
    </r>
    <r>
      <rPr>
        <sz val="11"/>
        <color theme="1"/>
        <rFont val="Calibri"/>
        <family val="2"/>
        <charset val="238"/>
        <scheme val="minor"/>
      </rPr>
      <t xml:space="preserve">
Solve all </t>
    </r>
    <r>
      <rPr>
        <b/>
        <sz val="11"/>
        <color theme="1"/>
        <rFont val="Calibri"/>
        <family val="2"/>
        <charset val="238"/>
        <scheme val="minor"/>
      </rPr>
      <t>Additional Tasks</t>
    </r>
    <r>
      <rPr>
        <sz val="11"/>
        <color theme="1"/>
        <rFont val="Calibri"/>
        <family val="2"/>
        <charset val="238"/>
        <scheme val="minor"/>
      </rPr>
      <t xml:space="preserve"> with  Performance Bonus of at least 4 Carrots in total.
</t>
    </r>
    <r>
      <rPr>
        <b/>
        <sz val="11"/>
        <color theme="1"/>
        <rFont val="Calibri"/>
        <family val="2"/>
        <charset val="238"/>
        <scheme val="minor"/>
      </rPr>
      <t>AWARD:</t>
    </r>
    <r>
      <rPr>
        <sz val="11"/>
        <color theme="1"/>
        <rFont val="Calibri"/>
        <family val="2"/>
        <charset val="238"/>
        <scheme val="minor"/>
      </rPr>
      <t xml:space="preserve">
Gives you additional 5 Carrots per each Module completed (passed).</t>
    </r>
  </si>
  <si>
    <r>
      <rPr>
        <b/>
        <sz val="11"/>
        <color theme="1"/>
        <rFont val="Calibri"/>
        <family val="2"/>
        <charset val="238"/>
        <scheme val="minor"/>
      </rPr>
      <t>CONDITION:</t>
    </r>
    <r>
      <rPr>
        <sz val="11"/>
        <color theme="1"/>
        <rFont val="Calibri"/>
        <family val="2"/>
        <charset val="238"/>
        <scheme val="minor"/>
      </rPr>
      <t xml:space="preserve">
Solve all </t>
    </r>
    <r>
      <rPr>
        <b/>
        <sz val="11"/>
        <color theme="1"/>
        <rFont val="Calibri"/>
        <family val="2"/>
        <charset val="238"/>
        <scheme val="minor"/>
      </rPr>
      <t>Mandatory Tasks</t>
    </r>
    <r>
      <rPr>
        <sz val="11"/>
        <color theme="1"/>
        <rFont val="Calibri"/>
        <family val="2"/>
        <charset val="238"/>
        <scheme val="minor"/>
      </rPr>
      <t xml:space="preserve"> and </t>
    </r>
    <r>
      <rPr>
        <b/>
        <sz val="11"/>
        <color theme="1"/>
        <rFont val="Calibri"/>
        <family val="2"/>
        <charset val="238"/>
        <scheme val="minor"/>
      </rPr>
      <t>Pass the Module 1</t>
    </r>
    <r>
      <rPr>
        <sz val="11"/>
        <color theme="1"/>
        <rFont val="Calibri"/>
        <family val="2"/>
        <charset val="238"/>
        <scheme val="minor"/>
      </rPr>
      <t xml:space="preserve">
</t>
    </r>
    <r>
      <rPr>
        <b/>
        <sz val="11"/>
        <color theme="1"/>
        <rFont val="Calibri"/>
        <family val="2"/>
        <charset val="238"/>
        <scheme val="minor"/>
      </rPr>
      <t>AWARD:</t>
    </r>
    <r>
      <rPr>
        <sz val="11"/>
        <color theme="1"/>
        <rFont val="Calibri"/>
        <family val="2"/>
        <charset val="238"/>
        <scheme val="minor"/>
      </rPr>
      <t xml:space="preserve">
You can store unlimited number of Carrots.</t>
    </r>
  </si>
  <si>
    <t>Difficulty [H]igh / [L]ow</t>
  </si>
  <si>
    <t>[Man]datory/[Add]itional</t>
  </si>
  <si>
    <t>[Team]work / [Ind]ividual</t>
  </si>
  <si>
    <t>[Class] / [Home]</t>
  </si>
  <si>
    <t>TYPE:</t>
  </si>
  <si>
    <t>AWARDS:</t>
  </si>
  <si>
    <t>Enabled</t>
  </si>
  <si>
    <t>Disabled</t>
  </si>
  <si>
    <t>WIDGETS:</t>
  </si>
  <si>
    <t>Task ID</t>
  </si>
  <si>
    <t>Task Description</t>
  </si>
  <si>
    <t>Basic Awards</t>
  </si>
  <si>
    <t>Sum
(Module1)</t>
  </si>
  <si>
    <t>Sum
(Total)</t>
  </si>
  <si>
    <t>#1.1.1</t>
  </si>
  <si>
    <t>#1.1.2</t>
  </si>
  <si>
    <t>#1.2.1</t>
  </si>
  <si>
    <t>#1.2.2</t>
  </si>
  <si>
    <t>#1.3.1</t>
  </si>
  <si>
    <t>#1.3.2</t>
  </si>
  <si>
    <t>#1.1.3</t>
  </si>
  <si>
    <t>#1.2.3</t>
  </si>
  <si>
    <t>#1.3.3</t>
  </si>
  <si>
    <t>Module 2</t>
  </si>
  <si>
    <t>#2.1.1</t>
  </si>
  <si>
    <t>#2.1.2</t>
  </si>
  <si>
    <t>#2.1.3</t>
  </si>
  <si>
    <t>#2.1.4</t>
  </si>
  <si>
    <t>#2.2.1</t>
  </si>
  <si>
    <t>#2.2.2</t>
  </si>
  <si>
    <t>#2.2.3</t>
  </si>
  <si>
    <t>#2.2.4</t>
  </si>
  <si>
    <t>#2.1.5</t>
  </si>
  <si>
    <t>#2.1.6</t>
  </si>
  <si>
    <t>#2.1.7</t>
  </si>
  <si>
    <t>#2.1.8</t>
  </si>
  <si>
    <t>#2.1.9</t>
  </si>
  <si>
    <t>#2.1.10</t>
  </si>
  <si>
    <t>#2.1.11</t>
  </si>
  <si>
    <t>#2.1.12</t>
  </si>
  <si>
    <t>#2.1.13</t>
  </si>
  <si>
    <t>#2.1.14</t>
  </si>
  <si>
    <t>#2.2.5</t>
  </si>
  <si>
    <t>#2.2.6</t>
  </si>
  <si>
    <t>#2.2.7</t>
  </si>
  <si>
    <t>#2.2.8</t>
  </si>
  <si>
    <t>#2.2.9</t>
  </si>
  <si>
    <t>#2.2.10</t>
  </si>
  <si>
    <t>#2.2.11</t>
  </si>
  <si>
    <r>
      <rPr>
        <b/>
        <sz val="11"/>
        <color theme="1"/>
        <rFont val="Calibri"/>
        <family val="2"/>
        <charset val="238"/>
        <scheme val="minor"/>
      </rPr>
      <t>CONDITION:</t>
    </r>
    <r>
      <rPr>
        <sz val="11"/>
        <color theme="1"/>
        <rFont val="Calibri"/>
        <family val="2"/>
        <charset val="238"/>
        <scheme val="minor"/>
      </rPr>
      <t xml:space="preserve">
Collect at least </t>
    </r>
    <r>
      <rPr>
        <b/>
        <sz val="11"/>
        <color theme="1"/>
        <rFont val="Calibri"/>
        <family val="2"/>
        <charset val="238"/>
        <scheme val="minor"/>
      </rPr>
      <t>80 Carrots for Module 2</t>
    </r>
    <r>
      <rPr>
        <sz val="11"/>
        <color theme="1"/>
        <rFont val="Calibri"/>
        <family val="2"/>
        <charset val="238"/>
        <scheme val="minor"/>
      </rPr>
      <t xml:space="preserve">
</t>
    </r>
    <r>
      <rPr>
        <b/>
        <sz val="11"/>
        <color theme="1"/>
        <rFont val="Calibri"/>
        <family val="2"/>
        <charset val="238"/>
        <scheme val="minor"/>
      </rPr>
      <t>AWARD:</t>
    </r>
    <r>
      <rPr>
        <sz val="11"/>
        <color theme="1"/>
        <rFont val="Calibri"/>
        <family val="2"/>
        <charset val="238"/>
        <scheme val="minor"/>
      </rPr>
      <t xml:space="preserve">
Adds 50% of your </t>
    </r>
    <r>
      <rPr>
        <b/>
        <sz val="11"/>
        <color theme="1"/>
        <rFont val="Calibri"/>
        <family val="2"/>
        <charset val="238"/>
        <scheme val="minor"/>
      </rPr>
      <t>Performance Bonus for Mandatory Tasks</t>
    </r>
    <r>
      <rPr>
        <sz val="11"/>
        <color theme="1"/>
        <rFont val="Calibri"/>
        <family val="2"/>
        <charset val="238"/>
        <scheme val="minor"/>
      </rPr>
      <t xml:space="preserve"> in Module 4 (Landing), rounded down.</t>
    </r>
  </si>
  <si>
    <t>Module 3</t>
  </si>
  <si>
    <t>#3.1.1</t>
  </si>
  <si>
    <t>#3.1.2</t>
  </si>
  <si>
    <t>#3.2.1</t>
  </si>
  <si>
    <t>#3.2.2</t>
  </si>
  <si>
    <t>#3.2.3</t>
  </si>
  <si>
    <t>#3.2.4</t>
  </si>
  <si>
    <t>#3.2.5</t>
  </si>
  <si>
    <t>#3.2.6</t>
  </si>
  <si>
    <t>#3.2.7</t>
  </si>
  <si>
    <t>#3.2.8</t>
  </si>
  <si>
    <t>#3.2.9</t>
  </si>
  <si>
    <t>#3.2.10</t>
  </si>
  <si>
    <t>#3.3.1</t>
  </si>
  <si>
    <t>#3.3.2</t>
  </si>
  <si>
    <t>#3.3.3</t>
  </si>
  <si>
    <t>#3.4.1</t>
  </si>
  <si>
    <t>#3.4.2</t>
  </si>
  <si>
    <t>#3.4.3</t>
  </si>
  <si>
    <t>#3.4.4</t>
  </si>
  <si>
    <t>#3.4.5</t>
  </si>
  <si>
    <t>#3.1.3</t>
  </si>
  <si>
    <t>#3.1.4</t>
  </si>
  <si>
    <t>#3.2.11</t>
  </si>
  <si>
    <t>#3.2.12</t>
  </si>
  <si>
    <t>#3.2.13</t>
  </si>
  <si>
    <t>#3.2.14</t>
  </si>
  <si>
    <t>#3.2.15</t>
  </si>
  <si>
    <t>#3.2.16</t>
  </si>
  <si>
    <t>#3.2.17</t>
  </si>
  <si>
    <t>#3.3.4</t>
  </si>
  <si>
    <t>#3.3.5</t>
  </si>
  <si>
    <t>#3.4.6</t>
  </si>
  <si>
    <t>#3.4.7</t>
  </si>
  <si>
    <t>#3.4.8</t>
  </si>
  <si>
    <t>#3.4.9</t>
  </si>
  <si>
    <r>
      <rPr>
        <b/>
        <sz val="11"/>
        <color theme="1"/>
        <rFont val="Calibri"/>
        <family val="2"/>
        <charset val="238"/>
        <scheme val="minor"/>
      </rPr>
      <t>CONDITION:</t>
    </r>
    <r>
      <rPr>
        <sz val="11"/>
        <color theme="1"/>
        <rFont val="Calibri"/>
        <family val="2"/>
        <charset val="238"/>
        <scheme val="minor"/>
      </rPr>
      <t xml:space="preserve">
Collect at least </t>
    </r>
    <r>
      <rPr>
        <b/>
        <sz val="11"/>
        <color theme="1"/>
        <rFont val="Calibri"/>
        <family val="2"/>
        <charset val="238"/>
        <scheme val="minor"/>
      </rPr>
      <t>100 Carrots for Module 3</t>
    </r>
    <r>
      <rPr>
        <sz val="11"/>
        <color theme="1"/>
        <rFont val="Calibri"/>
        <family val="2"/>
        <charset val="238"/>
        <scheme val="minor"/>
      </rPr>
      <t xml:space="preserve">
</t>
    </r>
    <r>
      <rPr>
        <b/>
        <sz val="11"/>
        <color theme="1"/>
        <rFont val="Calibri"/>
        <family val="2"/>
        <charset val="238"/>
        <scheme val="minor"/>
      </rPr>
      <t>AWARD:</t>
    </r>
    <r>
      <rPr>
        <sz val="11"/>
        <color theme="1"/>
        <rFont val="Calibri"/>
        <family val="2"/>
        <charset val="238"/>
        <scheme val="minor"/>
      </rPr>
      <t xml:space="preserve">
Adds 50% of your </t>
    </r>
    <r>
      <rPr>
        <b/>
        <sz val="11"/>
        <color theme="1"/>
        <rFont val="Calibri"/>
        <family val="2"/>
        <charset val="238"/>
        <scheme val="minor"/>
      </rPr>
      <t>Performance Bonus for Mandatory Tasks</t>
    </r>
    <r>
      <rPr>
        <sz val="11"/>
        <color theme="1"/>
        <rFont val="Calibri"/>
        <family val="2"/>
        <charset val="238"/>
        <scheme val="minor"/>
      </rPr>
      <t xml:space="preserve"> in Module 4 (Landing), rounded down.</t>
    </r>
  </si>
  <si>
    <t>TO LAND ON MARS (STEP 4)</t>
  </si>
  <si>
    <t>Module 4</t>
  </si>
  <si>
    <t>#4.1.1</t>
  </si>
  <si>
    <t>#4.1.2</t>
  </si>
  <si>
    <t>#4.1.3</t>
  </si>
  <si>
    <t>#4.2.1</t>
  </si>
  <si>
    <t>#4.3.1</t>
  </si>
  <si>
    <t>#4.3.2</t>
  </si>
  <si>
    <t>#4.3.3</t>
  </si>
  <si>
    <t>#4.1.4</t>
  </si>
  <si>
    <t>#4.1.5</t>
  </si>
  <si>
    <t>#4.3.4</t>
  </si>
  <si>
    <t>#4.3.5</t>
  </si>
  <si>
    <t>#4.3.6</t>
  </si>
  <si>
    <t>#4.3.7</t>
  </si>
  <si>
    <t>#4.3.8</t>
  </si>
  <si>
    <t>#4.3.9</t>
  </si>
  <si>
    <t>#4.3.10</t>
  </si>
  <si>
    <t>GRADING RULES</t>
  </si>
  <si>
    <t>3. Higher grades (PASS) depend on the student's CARROT POOL size (basic awards + bonuses).</t>
  </si>
  <si>
    <t>FAIL</t>
  </si>
  <si>
    <t>1. Student FAILs to pass a Module if any (at least one) of the Mandatory Tasks is NOT solved at acceptable level.</t>
  </si>
  <si>
    <t>2. Student FAILs to pass the Course if any (at least one) of the Modules is NOT PASSED.</t>
  </si>
  <si>
    <r>
      <t xml:space="preserve">GRADE DESCRIPTION
</t>
    </r>
    <r>
      <rPr>
        <b/>
        <sz val="10"/>
        <color theme="0"/>
        <rFont val="Calibri"/>
        <family val="2"/>
        <charset val="238"/>
        <scheme val="minor"/>
      </rPr>
      <t>(you can enter your own description)</t>
    </r>
  </si>
  <si>
    <r>
      <t xml:space="preserve">GRADE NAME
</t>
    </r>
    <r>
      <rPr>
        <b/>
        <sz val="10"/>
        <color theme="0"/>
        <rFont val="Calibri"/>
        <family val="2"/>
        <charset val="238"/>
        <scheme val="minor"/>
      </rPr>
      <t>(you can enter your own names below)</t>
    </r>
  </si>
  <si>
    <t>Any (at least one) of the Mandatory Tasks is NOT solved at acceptable level.</t>
  </si>
  <si>
    <t>FROM</t>
  </si>
  <si>
    <t>TO</t>
  </si>
  <si>
    <r>
      <t xml:space="preserve">SUGGESTED THRESHOLDS
</t>
    </r>
    <r>
      <rPr>
        <b/>
        <sz val="10"/>
        <color theme="0"/>
        <rFont val="Calibri"/>
        <family val="2"/>
        <charset val="238"/>
        <scheme val="minor"/>
      </rPr>
      <t>(automatic)
[Number of Carrots]</t>
    </r>
  </si>
  <si>
    <r>
      <t xml:space="preserve">YOUR THRESHOLDS
</t>
    </r>
    <r>
      <rPr>
        <b/>
        <sz val="10"/>
        <color theme="0"/>
        <rFont val="Calibri"/>
        <family val="2"/>
        <charset val="238"/>
        <scheme val="minor"/>
      </rPr>
      <t>(you can specify your own)
[Number of Carrots]</t>
    </r>
  </si>
  <si>
    <r>
      <t xml:space="preserve">FINAL THRESHOLDS
</t>
    </r>
    <r>
      <rPr>
        <b/>
        <sz val="10"/>
        <color theme="0"/>
        <rFont val="Calibri"/>
        <family val="2"/>
        <charset val="238"/>
        <scheme val="minor"/>
      </rPr>
      <t>(automatic if teacher's ones are not given)
[Number of Carrots]</t>
    </r>
  </si>
  <si>
    <t>[A]. Maximum # of Carrots:</t>
  </si>
  <si>
    <t>[B]. Number of PASS grades (max 15):</t>
  </si>
  <si>
    <t>[C]. Gradient [=A/B]:</t>
  </si>
  <si>
    <r>
      <t xml:space="preserve">GRADE LEVEL
</t>
    </r>
    <r>
      <rPr>
        <b/>
        <sz val="10"/>
        <color theme="0"/>
        <rFont val="Calibri"/>
        <family val="2"/>
        <charset val="238"/>
        <scheme val="minor"/>
      </rPr>
      <t>(from lowest to highest)</t>
    </r>
  </si>
  <si>
    <t>6. The system proposes proportional distribution of thresholds for each PASS grade, but you can define your own thresholds for each module and for the Course.</t>
  </si>
  <si>
    <r>
      <t xml:space="preserve">GRADE LEVEL
</t>
    </r>
    <r>
      <rPr>
        <b/>
        <sz val="10"/>
        <rFont val="Calibri"/>
        <family val="2"/>
        <charset val="238"/>
        <scheme val="minor"/>
      </rPr>
      <t>(from lowest to highest)</t>
    </r>
  </si>
  <si>
    <r>
      <t xml:space="preserve">GRADE NAME
</t>
    </r>
    <r>
      <rPr>
        <b/>
        <sz val="10"/>
        <rFont val="Calibri"/>
        <family val="2"/>
        <charset val="238"/>
        <scheme val="minor"/>
      </rPr>
      <t>(you can enter your own names below)</t>
    </r>
  </si>
  <si>
    <r>
      <t xml:space="preserve">GRADE DESCRIPTION
</t>
    </r>
    <r>
      <rPr>
        <b/>
        <sz val="10"/>
        <rFont val="Calibri"/>
        <family val="2"/>
        <charset val="238"/>
        <scheme val="minor"/>
      </rPr>
      <t>(you can enter your own description)</t>
    </r>
  </si>
  <si>
    <r>
      <t xml:space="preserve">SUGGESTED THRESHOLDS
</t>
    </r>
    <r>
      <rPr>
        <b/>
        <sz val="10"/>
        <rFont val="Calibri"/>
        <family val="2"/>
        <charset val="238"/>
        <scheme val="minor"/>
      </rPr>
      <t>(automatic)
[Number of Carrots]</t>
    </r>
  </si>
  <si>
    <r>
      <t xml:space="preserve">YOUR THRESHOLDS
</t>
    </r>
    <r>
      <rPr>
        <b/>
        <sz val="10"/>
        <rFont val="Calibri"/>
        <family val="2"/>
        <charset val="238"/>
        <scheme val="minor"/>
      </rPr>
      <t>(you can specify your own)
[Number of Carrots]</t>
    </r>
  </si>
  <si>
    <r>
      <t xml:space="preserve">FINAL THRESHOLDS
</t>
    </r>
    <r>
      <rPr>
        <b/>
        <sz val="10"/>
        <rFont val="Calibri"/>
        <family val="2"/>
        <charset val="238"/>
        <scheme val="minor"/>
      </rPr>
      <t>(automatic if teacher's ones are not given)
[Number of Carrots]</t>
    </r>
  </si>
  <si>
    <t>4. As different grading systems are used in different countries you can specify the number of grades (PASS) of your choice at [B] (max. 15). It can be different for each Module and the Course, although it is recommended to keep the same number!</t>
  </si>
  <si>
    <t>COURSE</t>
  </si>
  <si>
    <t>7. If your proposed upper threshold is lower then the lower one the error will be highlighted in red!</t>
  </si>
  <si>
    <t>HOW DOES IT WORK?</t>
  </si>
  <si>
    <t>Name</t>
  </si>
  <si>
    <t>Surname</t>
  </si>
  <si>
    <t>ID#1</t>
  </si>
  <si>
    <t>ID Name</t>
  </si>
  <si>
    <t>ID#2</t>
  </si>
  <si>
    <t>ID#3</t>
  </si>
  <si>
    <t>ID#4</t>
  </si>
  <si>
    <t>ID#5</t>
  </si>
  <si>
    <t>Awards:</t>
  </si>
  <si>
    <t>ID.</t>
  </si>
  <si>
    <t>Name&amp;Surname</t>
  </si>
  <si>
    <t>Key ID</t>
  </si>
  <si>
    <t>4. Student achievements are copied from respective Module sheets automatically</t>
  </si>
  <si>
    <t>3.You may also add up to 5 additional Identificators for each student, e.g. Student ID, Team#, Gender, Nationality, Class, etc. 
Define them freely replacing the header cels with 'ID Name' in it.</t>
  </si>
  <si>
    <t>Basic:</t>
  </si>
  <si>
    <t>Bonus:</t>
  </si>
  <si>
    <t>Surname1</t>
  </si>
  <si>
    <t>Surname6</t>
  </si>
  <si>
    <t>Surname7</t>
  </si>
  <si>
    <t>Surname8</t>
  </si>
  <si>
    <t>Surname9</t>
  </si>
  <si>
    <t>Surname10</t>
  </si>
  <si>
    <t>Surname11</t>
  </si>
  <si>
    <t>Surname12</t>
  </si>
  <si>
    <t>Surname13</t>
  </si>
  <si>
    <t>Surname14</t>
  </si>
  <si>
    <t>Surname15</t>
  </si>
  <si>
    <t>Surname16</t>
  </si>
  <si>
    <t>Surname17</t>
  </si>
  <si>
    <t>Surname18</t>
  </si>
  <si>
    <t>Surname19</t>
  </si>
  <si>
    <t>Surname20</t>
  </si>
  <si>
    <t>Surname21</t>
  </si>
  <si>
    <t>Surname22</t>
  </si>
  <si>
    <t>Surname23</t>
  </si>
  <si>
    <t>Surname24</t>
  </si>
  <si>
    <t>Surname25</t>
  </si>
  <si>
    <t>Surname26</t>
  </si>
  <si>
    <t>Surname27</t>
  </si>
  <si>
    <t>Surname28</t>
  </si>
  <si>
    <t>Surname29</t>
  </si>
  <si>
    <t>Surname30</t>
  </si>
  <si>
    <t>Surname31</t>
  </si>
  <si>
    <t>Name1</t>
  </si>
  <si>
    <t>Surname2</t>
  </si>
  <si>
    <t>Name2</t>
  </si>
  <si>
    <t>Surname3</t>
  </si>
  <si>
    <t>Name3</t>
  </si>
  <si>
    <t>Surname4</t>
  </si>
  <si>
    <t>Name4</t>
  </si>
  <si>
    <t>Surname5</t>
  </si>
  <si>
    <t>Name5</t>
  </si>
  <si>
    <t>Name6</t>
  </si>
  <si>
    <t>Name7</t>
  </si>
  <si>
    <t>Name8</t>
  </si>
  <si>
    <t>Name9</t>
  </si>
  <si>
    <t>Name10</t>
  </si>
  <si>
    <t>Name11</t>
  </si>
  <si>
    <t>Name12</t>
  </si>
  <si>
    <t>Name13</t>
  </si>
  <si>
    <t>Name14</t>
  </si>
  <si>
    <t>Name15</t>
  </si>
  <si>
    <t>Name16</t>
  </si>
  <si>
    <t>Name17</t>
  </si>
  <si>
    <t>Name18</t>
  </si>
  <si>
    <t>Name19</t>
  </si>
  <si>
    <t>Name20</t>
  </si>
  <si>
    <t>Name21</t>
  </si>
  <si>
    <t>Name22</t>
  </si>
  <si>
    <t>Name23</t>
  </si>
  <si>
    <t>Name24</t>
  </si>
  <si>
    <t>Name25</t>
  </si>
  <si>
    <t>Name26</t>
  </si>
  <si>
    <t>Name27</t>
  </si>
  <si>
    <t>Name28</t>
  </si>
  <si>
    <t>Name29</t>
  </si>
  <si>
    <t>Name30</t>
  </si>
  <si>
    <t>Name31</t>
  </si>
  <si>
    <t>Surname32</t>
  </si>
  <si>
    <t>Name32</t>
  </si>
  <si>
    <t>Surname33</t>
  </si>
  <si>
    <t>Name33</t>
  </si>
  <si>
    <t>Surname34</t>
  </si>
  <si>
    <t>Name34</t>
  </si>
  <si>
    <t>Surname35</t>
  </si>
  <si>
    <t>Name35</t>
  </si>
  <si>
    <t>Surname36</t>
  </si>
  <si>
    <t>Name36</t>
  </si>
  <si>
    <t>Surname37</t>
  </si>
  <si>
    <t>Name37</t>
  </si>
  <si>
    <t>Surname38</t>
  </si>
  <si>
    <t>Name38</t>
  </si>
  <si>
    <t>Surname39</t>
  </si>
  <si>
    <t>Name39</t>
  </si>
  <si>
    <t>Surname40</t>
  </si>
  <si>
    <t>Name40</t>
  </si>
  <si>
    <t>Surname41</t>
  </si>
  <si>
    <t>Name41</t>
  </si>
  <si>
    <t>Surname42</t>
  </si>
  <si>
    <t>Name42</t>
  </si>
  <si>
    <t>Surname43</t>
  </si>
  <si>
    <t>Name43</t>
  </si>
  <si>
    <t>Surname44</t>
  </si>
  <si>
    <t>Name44</t>
  </si>
  <si>
    <t>Surname45</t>
  </si>
  <si>
    <t>Name45</t>
  </si>
  <si>
    <t>Surname46</t>
  </si>
  <si>
    <t>Name46</t>
  </si>
  <si>
    <t>Surname47</t>
  </si>
  <si>
    <t>Name47</t>
  </si>
  <si>
    <t>Surname48</t>
  </si>
  <si>
    <t>Name48</t>
  </si>
  <si>
    <t>Surname49</t>
  </si>
  <si>
    <t>Name49</t>
  </si>
  <si>
    <t>Surname50</t>
  </si>
  <si>
    <t>Name50</t>
  </si>
  <si>
    <t>ALLOCATION OF AWARDS - MODULE 1</t>
  </si>
  <si>
    <t>TASK STATUS:</t>
  </si>
  <si>
    <t>OK</t>
  </si>
  <si>
    <t>Fail</t>
  </si>
  <si>
    <t>Description</t>
  </si>
  <si>
    <t>Task PASSED</t>
  </si>
  <si>
    <t>Task not accepted</t>
  </si>
  <si>
    <t>NotSub</t>
  </si>
  <si>
    <t>Rec</t>
  </si>
  <si>
    <t>Task not submitted</t>
  </si>
  <si>
    <t>Task received (evaluation in progress)</t>
  </si>
  <si>
    <t>free (you can add new Status in Column A)</t>
  </si>
  <si>
    <t>1. For each Student you can enter the Task Status for each Task in the row 'Basic' and the number of Performance Bonus (Carrots) in the row 'Bonus'.</t>
  </si>
  <si>
    <t>2. Task Status is chosen from the list. You can edit the list in the 'Controls sheet. Default statuses are: 
OK - Task accepted; Fail - Task not accepted; NotSub - Task not submitted; Rec - Task received (evaluation ongoing)</t>
  </si>
  <si>
    <t>3. Bonuses should be within limits (min and max) for each Task (check Mod settings). In case of out-of-range input, the error message appears.</t>
  </si>
  <si>
    <t>ALLOCATION OF AWARDS - MODULE 2</t>
  </si>
  <si>
    <t>ALLOCATION OF AWARDS - MODULE 3</t>
  </si>
  <si>
    <t>ALLOCATION OF AWARDS - MODULE 4</t>
  </si>
  <si>
    <t>Carrots (Bonus) for Man Tasks (All)</t>
  </si>
  <si>
    <t>Carrots (Bonus) for Add Tasks (All)</t>
  </si>
  <si>
    <t>Carrots (Basic) for Add Tasks</t>
  </si>
  <si>
    <t>Module Status
(Man Tasks)</t>
  </si>
  <si>
    <t>Carrots (Bonus) for Add Tasks (H)</t>
  </si>
  <si>
    <t>Carrots (Bonus) for Add Tasks (L)</t>
  </si>
  <si>
    <t>Total Carrot Pool</t>
  </si>
  <si>
    <t>Carrot Bonus at Teacher's Discretion</t>
  </si>
  <si>
    <t>Status</t>
  </si>
  <si>
    <t>Bonus (Carrots)</t>
  </si>
  <si>
    <t>Condition:
(change, if necessary)</t>
  </si>
  <si>
    <t>Bonus:
(change, if necessary)</t>
  </si>
  <si>
    <t>n/a</t>
  </si>
  <si>
    <t>GRADE</t>
  </si>
  <si>
    <t>A1</t>
  </si>
  <si>
    <t>A2</t>
  </si>
  <si>
    <t>A3</t>
  </si>
  <si>
    <t>A4</t>
  </si>
  <si>
    <t>A5</t>
  </si>
  <si>
    <r>
      <rPr>
        <b/>
        <sz val="11"/>
        <color theme="1"/>
        <rFont val="Calibri"/>
        <family val="2"/>
        <charset val="238"/>
        <scheme val="minor"/>
      </rPr>
      <t>CONDITION:</t>
    </r>
    <r>
      <rPr>
        <sz val="11"/>
        <color theme="1"/>
        <rFont val="Calibri"/>
        <family val="2"/>
        <charset val="238"/>
        <scheme val="minor"/>
      </rPr>
      <t xml:space="preserve">
Pass all </t>
    </r>
    <r>
      <rPr>
        <b/>
        <sz val="11"/>
        <color theme="1"/>
        <rFont val="Calibri"/>
        <family val="2"/>
        <charset val="238"/>
        <scheme val="minor"/>
      </rPr>
      <t>Additional Tasks of [H]igher difficulty</t>
    </r>
    <r>
      <rPr>
        <sz val="11"/>
        <color theme="1"/>
        <rFont val="Calibri"/>
        <family val="2"/>
        <charset val="238"/>
        <scheme val="minor"/>
      </rPr>
      <t xml:space="preserve"> and collect at least 40 Carrots for all Tasks in this Module.
</t>
    </r>
    <r>
      <rPr>
        <b/>
        <sz val="11"/>
        <color theme="1"/>
        <rFont val="Calibri"/>
        <family val="2"/>
        <charset val="238"/>
        <scheme val="minor"/>
      </rPr>
      <t>AWARD:</t>
    </r>
    <r>
      <rPr>
        <sz val="11"/>
        <color theme="1"/>
        <rFont val="Calibri"/>
        <family val="2"/>
        <charset val="238"/>
        <scheme val="minor"/>
      </rPr>
      <t xml:space="preserve">
Increases your pool of Carrots by 30% of the amount collected in Module 1 (rounded down)</t>
    </r>
  </si>
  <si>
    <r>
      <rPr>
        <b/>
        <sz val="11"/>
        <color theme="1"/>
        <rFont val="Calibri"/>
        <family val="2"/>
        <charset val="238"/>
        <scheme val="minor"/>
      </rPr>
      <t>CONDITION:</t>
    </r>
    <r>
      <rPr>
        <sz val="11"/>
        <color theme="1"/>
        <rFont val="Calibri"/>
        <family val="2"/>
        <charset val="238"/>
        <scheme val="minor"/>
      </rPr>
      <t xml:space="preserve">
Pass all </t>
    </r>
    <r>
      <rPr>
        <b/>
        <sz val="11"/>
        <color theme="1"/>
        <rFont val="Calibri"/>
        <family val="2"/>
        <charset val="238"/>
        <scheme val="minor"/>
      </rPr>
      <t>Additional Tasks of [H]igher difficulty</t>
    </r>
    <r>
      <rPr>
        <sz val="11"/>
        <color theme="1"/>
        <rFont val="Calibri"/>
        <family val="2"/>
        <charset val="238"/>
        <scheme val="minor"/>
      </rPr>
      <t xml:space="preserve"> and collect at least 60 Carrots for all Tasks in this Module.
</t>
    </r>
    <r>
      <rPr>
        <b/>
        <sz val="11"/>
        <color theme="1"/>
        <rFont val="Calibri"/>
        <family val="2"/>
        <charset val="238"/>
        <scheme val="minor"/>
      </rPr>
      <t>AWARD:</t>
    </r>
    <r>
      <rPr>
        <sz val="11"/>
        <color theme="1"/>
        <rFont val="Calibri"/>
        <family val="2"/>
        <charset val="238"/>
        <scheme val="minor"/>
      </rPr>
      <t xml:space="preserve">
Get extra 20 Carrots.</t>
    </r>
  </si>
  <si>
    <r>
      <rPr>
        <b/>
        <sz val="11"/>
        <color theme="1"/>
        <rFont val="Calibri"/>
        <family val="2"/>
        <charset val="238"/>
        <scheme val="minor"/>
      </rPr>
      <t>CONDITION:</t>
    </r>
    <r>
      <rPr>
        <sz val="11"/>
        <color theme="1"/>
        <rFont val="Calibri"/>
        <family val="2"/>
        <charset val="238"/>
        <scheme val="minor"/>
      </rPr>
      <t xml:space="preserve">
Pass all </t>
    </r>
    <r>
      <rPr>
        <b/>
        <sz val="11"/>
        <color theme="1"/>
        <rFont val="Calibri"/>
        <family val="2"/>
        <charset val="238"/>
        <scheme val="minor"/>
      </rPr>
      <t>Additional Tasks of [H]igher difficulty</t>
    </r>
    <r>
      <rPr>
        <sz val="11"/>
        <color theme="1"/>
        <rFont val="Calibri"/>
        <family val="2"/>
        <charset val="238"/>
        <scheme val="minor"/>
      </rPr>
      <t xml:space="preserve"> with the award of at least </t>
    </r>
    <r>
      <rPr>
        <b/>
        <sz val="11"/>
        <color theme="1"/>
        <rFont val="Calibri"/>
        <family val="2"/>
        <charset val="238"/>
        <scheme val="minor"/>
      </rPr>
      <t>50 Carrots</t>
    </r>
    <r>
      <rPr>
        <sz val="11"/>
        <color theme="1"/>
        <rFont val="Calibri"/>
        <family val="2"/>
        <charset val="238"/>
        <scheme val="minor"/>
      </rPr>
      <t xml:space="preserve"> for all Tasks in this Module
</t>
    </r>
    <r>
      <rPr>
        <b/>
        <sz val="11"/>
        <color theme="1"/>
        <rFont val="Calibri"/>
        <family val="2"/>
        <charset val="238"/>
        <scheme val="minor"/>
      </rPr>
      <t>AWARD:</t>
    </r>
    <r>
      <rPr>
        <sz val="11"/>
        <color theme="1"/>
        <rFont val="Calibri"/>
        <family val="2"/>
        <charset val="238"/>
        <scheme val="minor"/>
      </rPr>
      <t xml:space="preserve">
Get extra 20 Carrots.</t>
    </r>
  </si>
  <si>
    <t>[D]. Highest grade:</t>
  </si>
  <si>
    <t>2. Task Status is chosen from the list. You can edit the list in the 'Controls sheet. Default statuses are: OK - Task accepted; Fail - Task not accepted; NotSub - Task not submitted; Rec - Task received (evaluation ongoing)</t>
  </si>
  <si>
    <r>
      <t xml:space="preserve">1. This sheet contains Settings for Module 1: any Carrot Awards (bonus and basic,marked  </t>
    </r>
    <r>
      <rPr>
        <i/>
        <sz val="11"/>
        <color theme="1"/>
        <rFont val="Calibri"/>
        <family val="2"/>
        <charset val="238"/>
        <scheme val="minor"/>
      </rPr>
      <t>in italics</t>
    </r>
    <r>
      <rPr>
        <sz val="11"/>
        <color theme="1"/>
        <rFont val="Calibri"/>
        <family val="2"/>
        <charset val="238"/>
        <scheme val="minor"/>
      </rPr>
      <t>)  for each Task. You can modify Bonus (max) points, if necessary (line 11). It is recommended, however, not to modify allocation of non-carrot items to Tasks.</t>
    </r>
  </si>
  <si>
    <t>2. You can also enable / disable Widgets for this Module by selecting the desired option in the yellow 'Widget' section below (Column B). Widgest provide additional Bonus Carrots for the student and become available only if the Condition is met (as stated in the yellow box). You can modify both the condition thresholds and bonuses (number or percentages) for widgets provided in Columns P and S, respectively.</t>
  </si>
  <si>
    <r>
      <t xml:space="preserve">1. This sheet contains Settings for Module 2: any Carrot Awards (bonus and basic,marked  </t>
    </r>
    <r>
      <rPr>
        <i/>
        <sz val="11"/>
        <color theme="1"/>
        <rFont val="Calibri"/>
        <family val="2"/>
        <charset val="238"/>
        <scheme val="minor"/>
      </rPr>
      <t>in italics</t>
    </r>
    <r>
      <rPr>
        <sz val="11"/>
        <color theme="1"/>
        <rFont val="Calibri"/>
        <family val="2"/>
        <charset val="238"/>
        <scheme val="minor"/>
      </rPr>
      <t>)  for each Task. You can modify Bonus (max) points, if necessary (line 11). It is recommended, however, not to modify allocation of non-carrot items to Tasks.</t>
    </r>
  </si>
  <si>
    <r>
      <t xml:space="preserve">1. This sheet contains Settings for Module 3: any Carrot Awards (bonus and basic,marked  </t>
    </r>
    <r>
      <rPr>
        <i/>
        <sz val="11"/>
        <color theme="1"/>
        <rFont val="Calibri"/>
        <family val="2"/>
        <charset val="238"/>
        <scheme val="minor"/>
      </rPr>
      <t>in italics</t>
    </r>
    <r>
      <rPr>
        <sz val="11"/>
        <color theme="1"/>
        <rFont val="Calibri"/>
        <family val="2"/>
        <charset val="238"/>
        <scheme val="minor"/>
      </rPr>
      <t>)  for each Task. You can modify Bonus (max) points, if necessary (line 11). It is recommended, however, not to modify allocation of non-carrot items to Tasks.</t>
    </r>
  </si>
  <si>
    <r>
      <t xml:space="preserve">1. This sheet contains Settings for Module 4: any Carrot Awards (bonus and basic,marked  </t>
    </r>
    <r>
      <rPr>
        <i/>
        <sz val="11"/>
        <color theme="1"/>
        <rFont val="Calibri"/>
        <family val="2"/>
        <charset val="238"/>
        <scheme val="minor"/>
      </rPr>
      <t>in italics</t>
    </r>
    <r>
      <rPr>
        <sz val="11"/>
        <color theme="1"/>
        <rFont val="Calibri"/>
        <family val="2"/>
        <charset val="238"/>
        <scheme val="minor"/>
      </rPr>
      <t>)  for each Task. You can modify Bonus (max) points, if necessary (line 11). It is recommended, however, not to modify allocation of non-carrot items to Tasks.</t>
    </r>
  </si>
  <si>
    <t>2. The Key ID column is the primary identification of each student. Do not change it.</t>
  </si>
  <si>
    <t>Grade</t>
  </si>
  <si>
    <t>Carrot Pool</t>
  </si>
  <si>
    <t>Rows</t>
  </si>
  <si>
    <t>5. You can enter your own names for each grading level (default are A1, A2, A3, etc.) and the additional grade description</t>
  </si>
  <si>
    <r>
      <t>5.</t>
    </r>
    <r>
      <rPr>
        <b/>
        <sz val="11"/>
        <color theme="1"/>
        <rFont val="Calibri"/>
        <family val="2"/>
        <charset val="238"/>
        <scheme val="minor"/>
      </rPr>
      <t xml:space="preserve"> DO NOT DELETE</t>
    </r>
    <r>
      <rPr>
        <sz val="11"/>
        <color theme="1"/>
        <rFont val="Calibri"/>
        <family val="2"/>
        <charset val="238"/>
        <scheme val="minor"/>
      </rPr>
      <t xml:space="preserve"> Column J!!! It is necessary to load Module info (status, carrot pool, grade)</t>
    </r>
  </si>
  <si>
    <t>6. Grades for the COURSE are proposed automatically based on Module statuses, total carrots and thresholds set up in the GRADING sheet.</t>
  </si>
  <si>
    <t>HOW DOES IT WORK? STEP BY STEP</t>
  </si>
  <si>
    <t>1. Enter Students' names and surnames in the respective columns (C, D). You can enter up to 50 students.</t>
  </si>
  <si>
    <r>
      <t>1. Start from the '</t>
    </r>
    <r>
      <rPr>
        <b/>
        <sz val="11"/>
        <color theme="1"/>
        <rFont val="Calibri"/>
        <family val="2"/>
        <charset val="238"/>
        <scheme val="minor"/>
      </rPr>
      <t>StudentsSummary</t>
    </r>
    <r>
      <rPr>
        <sz val="11"/>
        <color theme="1"/>
        <rFont val="Calibri"/>
        <family val="2"/>
        <charset val="238"/>
        <scheme val="minor"/>
      </rPr>
      <t xml:space="preserve">' sheet you can </t>
    </r>
    <r>
      <rPr>
        <b/>
        <sz val="11"/>
        <color theme="1"/>
        <rFont val="Calibri"/>
        <family val="2"/>
        <charset val="238"/>
        <scheme val="minor"/>
      </rPr>
      <t>enter students' names and surnames</t>
    </r>
    <r>
      <rPr>
        <sz val="11"/>
        <color theme="1"/>
        <rFont val="Calibri"/>
        <family val="2"/>
        <charset val="238"/>
        <scheme val="minor"/>
      </rPr>
      <t>, as well as additional identification codes (e.g. Class, Age, Country, Student ID, etc.). This data will be copied automatically to all sheets titled 'ModX Grades', where X is the number of the Module.</t>
    </r>
  </si>
  <si>
    <r>
      <t xml:space="preserve">2b. In the 'ModX Setting' sheets you can also </t>
    </r>
    <r>
      <rPr>
        <b/>
        <sz val="11"/>
        <color theme="1"/>
        <rFont val="Calibri"/>
        <family val="2"/>
        <charset val="238"/>
        <scheme val="minor"/>
      </rPr>
      <t>disable / enable Widgets</t>
    </r>
    <r>
      <rPr>
        <sz val="11"/>
        <color theme="1"/>
        <rFont val="Calibri"/>
        <family val="2"/>
        <charset val="238"/>
        <scheme val="minor"/>
      </rPr>
      <t xml:space="preserve"> that provide additional performance bonuses to students. To do this just click on the respectve switching button which is located in the yellow area, above the Wigdet name. You can also adapt the thresholds and bonuses allocated to each widget (Columns P and S), although it is recommended to stay with default settings.</t>
    </r>
  </si>
  <si>
    <r>
      <t xml:space="preserve">2c. Technical note about the </t>
    </r>
    <r>
      <rPr>
        <b/>
        <sz val="11"/>
        <color theme="1"/>
        <rFont val="Calibri"/>
        <family val="2"/>
        <charset val="238"/>
        <scheme val="minor"/>
      </rPr>
      <t>Basic Awards in the system</t>
    </r>
    <r>
      <rPr>
        <sz val="11"/>
        <color theme="1"/>
        <rFont val="Calibri"/>
        <family val="2"/>
        <charset val="238"/>
        <scheme val="minor"/>
      </rPr>
      <t>: Rocket Components, Fuel, Food, Widgets are provided as Quantities (e.g. 1 piece, 3 pcs, etc.). Documents are provided as Levels (e.g. Map Lev. 1, Space Pilot Licence Lev. 3). To get a given Document Level (N) you need to have a Documnet Level (N-1) of the same Type. E.g. To get Map Lev. 4, you need to get Map. Lev. 3 first</t>
    </r>
  </si>
  <si>
    <r>
      <t xml:space="preserve">2a. Now, </t>
    </r>
    <r>
      <rPr>
        <b/>
        <sz val="11"/>
        <color theme="1"/>
        <rFont val="Calibri"/>
        <family val="2"/>
        <charset val="238"/>
        <scheme val="minor"/>
      </rPr>
      <t>configure your Gamification settings</t>
    </r>
    <r>
      <rPr>
        <sz val="11"/>
        <color theme="1"/>
        <rFont val="Calibri"/>
        <family val="2"/>
        <charset val="238"/>
        <scheme val="minor"/>
      </rPr>
      <t xml:space="preserve">. The default setting is provided and recommended. However, you can adapt the Carrot Awards (bonus and basic) for each Task in each module, if you find it necessary. Go to each respective 'ModX Setting' sheet (X = module number) and make your changes (edit the numbers in italics in the 'Carrot' rows that represent minimum, maximum bonuses for each Task and Basic Awards for Additional Tasks). 
It is strongly recommended </t>
    </r>
    <r>
      <rPr>
        <b/>
        <sz val="11"/>
        <color theme="1"/>
        <rFont val="Calibri"/>
        <family val="2"/>
        <charset val="238"/>
        <scheme val="minor"/>
      </rPr>
      <t>not to modify any other non-carrot Awards</t>
    </r>
    <r>
      <rPr>
        <sz val="11"/>
        <color theme="1"/>
        <rFont val="Calibri"/>
        <family val="2"/>
        <charset val="238"/>
        <scheme val="minor"/>
      </rPr>
      <t xml:space="preserve"> for any Tasks. The system is calibrated to work properly with deafult settings fornon-carrot Awards.</t>
    </r>
  </si>
  <si>
    <r>
      <t xml:space="preserve">2d. Technical note about the </t>
    </r>
    <r>
      <rPr>
        <b/>
        <sz val="11"/>
        <color theme="1"/>
        <rFont val="Calibri"/>
        <family val="2"/>
        <charset val="238"/>
        <scheme val="minor"/>
      </rPr>
      <t>Performance Bonuses in the system</t>
    </r>
    <r>
      <rPr>
        <sz val="11"/>
        <color theme="1"/>
        <rFont val="Calibri"/>
        <family val="2"/>
        <charset val="238"/>
        <scheme val="minor"/>
      </rPr>
      <t>: They</t>
    </r>
    <r>
      <rPr>
        <b/>
        <sz val="11"/>
        <color theme="1"/>
        <rFont val="Calibri"/>
        <family val="2"/>
        <charset val="238"/>
        <scheme val="minor"/>
      </rPr>
      <t xml:space="preserve"> </t>
    </r>
    <r>
      <rPr>
        <sz val="11"/>
        <color theme="1"/>
        <rFont val="Calibri"/>
        <family val="2"/>
        <charset val="238"/>
        <scheme val="minor"/>
      </rPr>
      <t>are always provided as some units of Carrots, depending on the quality of Task submitted by the Student/Team. You may modify maximum and minimum thresholds for these bonuses in the 'ModX Settings' sheets for each Module.</t>
    </r>
  </si>
  <si>
    <r>
      <t xml:space="preserve">3. Now you can </t>
    </r>
    <r>
      <rPr>
        <b/>
        <sz val="11"/>
        <color theme="1"/>
        <rFont val="Calibri"/>
        <family val="2"/>
        <charset val="238"/>
        <scheme val="minor"/>
      </rPr>
      <t>configure your grading system</t>
    </r>
    <r>
      <rPr>
        <sz val="11"/>
        <color theme="1"/>
        <rFont val="Calibri"/>
        <family val="2"/>
        <charset val="238"/>
        <scheme val="minor"/>
      </rPr>
      <t xml:space="preserve">. As different approaches are used in different countries, the system allows you to define your own grading system separately fro each Module and for the whole Course. The default and recommended setting, however, is to use the same system for all Modules and the Course to avoid confusion. Go to </t>
    </r>
    <r>
      <rPr>
        <b/>
        <sz val="11"/>
        <color theme="1"/>
        <rFont val="Calibri"/>
        <family val="2"/>
        <charset val="238"/>
        <scheme val="minor"/>
      </rPr>
      <t>the 'Grading' sheet</t>
    </r>
    <r>
      <rPr>
        <sz val="11"/>
        <color theme="1"/>
        <rFont val="Calibri"/>
        <family val="2"/>
        <charset val="238"/>
        <scheme val="minor"/>
      </rPr>
      <t xml:space="preserve"> and enter the number of grading levels you want to apply to each Module and the Course (you will probably follow the regulations/practices in your country/university). The 0 level always means "FAIL", please do not change it. You can define up to 15 'passing' grades (default setting: 5). The system will then calculate the number of Carrots for each 'Pass' grade thresholds. You can, however, input your own thresholds and if you do so, your thresholds will be preferred over the default settings.
</t>
    </r>
  </si>
  <si>
    <r>
      <t xml:space="preserve">4. </t>
    </r>
    <r>
      <rPr>
        <b/>
        <sz val="11"/>
        <color theme="1"/>
        <rFont val="Calibri"/>
        <family val="2"/>
        <charset val="238"/>
        <scheme val="minor"/>
      </rPr>
      <t>Grading system</t>
    </r>
    <r>
      <rPr>
        <sz val="11"/>
        <color theme="1"/>
        <rFont val="Calibri"/>
        <family val="2"/>
        <charset val="238"/>
        <scheme val="minor"/>
      </rPr>
      <t xml:space="preserve"> rules:
- In order to Pass the Module, the student needs to do ALL mandatory Tasks correctly (at an acceptble level). If any of the Mandatory Tasks is not accepted, the student FAILs to pass the Module and the Course.
- For each accepted Task the student is given the Basic Award (select the relevant status for the Task in the '</t>
    </r>
    <r>
      <rPr>
        <b/>
        <sz val="11"/>
        <color theme="1"/>
        <rFont val="Calibri"/>
        <family val="2"/>
        <charset val="238"/>
        <scheme val="minor"/>
      </rPr>
      <t>ModX Grades' sheets</t>
    </r>
    <r>
      <rPr>
        <sz val="11"/>
        <color theme="1"/>
        <rFont val="Calibri"/>
        <family val="2"/>
        <charset val="238"/>
        <scheme val="minor"/>
      </rPr>
      <t xml:space="preserve"> (X = module number), the 'Basic' row for each student.
- For each accepted Task the student may also be awarded a performance Bonus (some amount of Carrots that form the student's pool of carrots)
- The 'Pass' grade level depends on the size of the Carrot Pool and the thresholds defined in the 'Grading' sheet.
- In case of Team Tasks the Awards may be given to all the Members of the Team (the teacher decides)
- the Teacher may also award any student with additional Bonus Carrots. These bonuses are entered into the white cell under the heading '</t>
    </r>
    <r>
      <rPr>
        <b/>
        <sz val="11"/>
        <color theme="1"/>
        <rFont val="Calibri"/>
        <family val="2"/>
        <charset val="238"/>
        <scheme val="minor"/>
      </rPr>
      <t>Carrot Bonus at Teacher's Discretion</t>
    </r>
    <r>
      <rPr>
        <sz val="11"/>
        <color theme="1"/>
        <rFont val="Calibri"/>
        <family val="2"/>
        <charset val="238"/>
        <scheme val="minor"/>
      </rPr>
      <t>' in the 'ModX Grades' sheets
- Widgets are unlocked automatically by the system once the conditions for unlocking are met.</t>
    </r>
  </si>
  <si>
    <t>DO NOT CHANGE!!!</t>
  </si>
  <si>
    <t xml:space="preserve">This project has been funded with the support of the Erasmus+ programme of the European Union. </t>
  </si>
  <si>
    <t>This excel sheet  reflect the views only of the authors, and the Commission cannot be held responsible for any use which may be made of the information contained therein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</si>
</sst>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5" x14ac:knownFonts="1">
    <font>
      <sz val="11"/>
      <color theme="1"/>
      <name val="Calibri"/>
      <family val="2"/>
      <charset val="238"/>
      <scheme val="minor"/>
    </font>
    <font>
      <b/>
      <sz val="11"/>
      <color theme="1"/>
      <name val="Calibri"/>
      <family val="2"/>
      <charset val="238"/>
      <scheme val="minor"/>
    </font>
    <font>
      <sz val="9"/>
      <color theme="1"/>
      <name val="Calibri"/>
      <family val="2"/>
      <charset val="238"/>
      <scheme val="minor"/>
    </font>
    <font>
      <sz val="8"/>
      <name val="Calibri"/>
      <family val="2"/>
      <charset val="238"/>
      <scheme val="minor"/>
    </font>
    <font>
      <b/>
      <sz val="12"/>
      <color theme="0"/>
      <name val="Calibri"/>
      <family val="2"/>
      <charset val="238"/>
      <scheme val="minor"/>
    </font>
    <font>
      <b/>
      <sz val="14"/>
      <color theme="1"/>
      <name val="Calibri"/>
      <family val="2"/>
      <charset val="238"/>
      <scheme val="minor"/>
    </font>
    <font>
      <sz val="11"/>
      <name val="Calibri"/>
      <family val="2"/>
      <charset val="238"/>
      <scheme val="minor"/>
    </font>
    <font>
      <sz val="10"/>
      <color theme="1"/>
      <name val="Calibri"/>
      <family val="2"/>
      <charset val="238"/>
      <scheme val="minor"/>
    </font>
    <font>
      <i/>
      <sz val="11"/>
      <color theme="1"/>
      <name val="Calibri"/>
      <family val="2"/>
      <charset val="238"/>
      <scheme val="minor"/>
    </font>
    <font>
      <b/>
      <i/>
      <sz val="11"/>
      <color theme="1"/>
      <name val="Calibri"/>
      <family val="2"/>
      <charset val="238"/>
      <scheme val="minor"/>
    </font>
    <font>
      <sz val="11"/>
      <color theme="1"/>
      <name val="Calibri"/>
      <family val="2"/>
      <charset val="238"/>
      <scheme val="minor"/>
    </font>
    <font>
      <b/>
      <sz val="12"/>
      <name val="Calibri"/>
      <family val="2"/>
      <charset val="238"/>
      <scheme val="minor"/>
    </font>
    <font>
      <b/>
      <sz val="12"/>
      <color theme="1"/>
      <name val="Calibri"/>
      <family val="2"/>
      <charset val="238"/>
      <scheme val="minor"/>
    </font>
    <font>
      <sz val="12"/>
      <color theme="1"/>
      <name val="Calibri"/>
      <family val="2"/>
      <charset val="238"/>
      <scheme val="minor"/>
    </font>
    <font>
      <b/>
      <i/>
      <sz val="12"/>
      <color theme="1"/>
      <name val="Calibri"/>
      <family val="2"/>
      <charset val="238"/>
      <scheme val="minor"/>
    </font>
    <font>
      <sz val="14"/>
      <color theme="1"/>
      <name val="Calibri"/>
      <family val="2"/>
      <charset val="238"/>
      <scheme val="minor"/>
    </font>
    <font>
      <b/>
      <sz val="16"/>
      <color theme="1"/>
      <name val="Calibri"/>
      <family val="2"/>
      <charset val="238"/>
      <scheme val="minor"/>
    </font>
    <font>
      <b/>
      <sz val="12"/>
      <color theme="5" tint="-0.249977111117893"/>
      <name val="Calibri"/>
      <family val="2"/>
      <charset val="238"/>
      <scheme val="minor"/>
    </font>
    <font>
      <b/>
      <sz val="10"/>
      <color theme="0"/>
      <name val="Calibri"/>
      <family val="2"/>
      <charset val="238"/>
      <scheme val="minor"/>
    </font>
    <font>
      <b/>
      <sz val="10"/>
      <name val="Calibri"/>
      <family val="2"/>
      <charset val="238"/>
      <scheme val="minor"/>
    </font>
    <font>
      <b/>
      <sz val="16"/>
      <color theme="0"/>
      <name val="Calibri"/>
      <family val="2"/>
      <charset val="238"/>
      <scheme val="minor"/>
    </font>
    <font>
      <b/>
      <sz val="18"/>
      <color theme="0"/>
      <name val="Calibri"/>
      <family val="2"/>
      <charset val="238"/>
      <scheme val="minor"/>
    </font>
    <font>
      <sz val="12"/>
      <color rgb="FF222222"/>
      <name val="Calibri"/>
      <family val="2"/>
      <charset val="238"/>
      <scheme val="minor"/>
    </font>
    <font>
      <sz val="10"/>
      <color rgb="FF222222"/>
      <name val="Calibri"/>
      <family val="2"/>
      <charset val="238"/>
      <scheme val="minor"/>
    </font>
    <font>
      <sz val="10"/>
      <color rgb="FF222222"/>
      <name val="Book Antiqua"/>
      <family val="1"/>
      <charset val="238"/>
    </font>
  </fonts>
  <fills count="20">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2"/>
        <bgColor indexed="64"/>
      </patternFill>
    </fill>
    <fill>
      <patternFill patternType="solid">
        <fgColor theme="0" tint="-0.249977111117893"/>
        <bgColor indexed="64"/>
      </patternFill>
    </fill>
    <fill>
      <patternFill patternType="solid">
        <fgColor rgb="FFFF0000"/>
        <bgColor indexed="64"/>
      </patternFill>
    </fill>
    <fill>
      <patternFill patternType="solid">
        <fgColor rgb="FF002060"/>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3" fontId="10" fillId="0" borderId="0" applyFont="0" applyFill="0" applyBorder="0" applyAlignment="0" applyProtection="0"/>
  </cellStyleXfs>
  <cellXfs count="249">
    <xf numFmtId="0" fontId="0" fillId="0" borderId="0" xfId="0"/>
    <xf numFmtId="0" fontId="2" fillId="0" borderId="0" xfId="0" applyFont="1"/>
    <xf numFmtId="0" fontId="0" fillId="2" borderId="1" xfId="0" applyFill="1" applyBorder="1"/>
    <xf numFmtId="0" fontId="0" fillId="0" borderId="0" xfId="0" applyAlignment="1">
      <alignment horizontal="center"/>
    </xf>
    <xf numFmtId="0" fontId="0" fillId="3" borderId="1" xfId="0" applyFill="1" applyBorder="1" applyAlignment="1">
      <alignment horizontal="center"/>
    </xf>
    <xf numFmtId="0" fontId="0" fillId="4" borderId="1" xfId="0" applyFill="1" applyBorder="1" applyAlignment="1">
      <alignment horizontal="center"/>
    </xf>
    <xf numFmtId="0" fontId="0" fillId="5" borderId="1" xfId="0" applyFill="1" applyBorder="1" applyAlignment="1">
      <alignment horizontal="center"/>
    </xf>
    <xf numFmtId="0" fontId="1" fillId="0" borderId="0" xfId="0" applyFont="1"/>
    <xf numFmtId="0" fontId="1" fillId="0" borderId="0" xfId="0" applyFont="1" applyAlignment="1">
      <alignment horizontal="center"/>
    </xf>
    <xf numFmtId="0" fontId="0" fillId="0" borderId="1" xfId="0" applyBorder="1" applyAlignment="1">
      <alignment horizontal="center"/>
    </xf>
    <xf numFmtId="0" fontId="0" fillId="0" borderId="0" xfId="0" applyAlignment="1">
      <alignment wrapText="1"/>
    </xf>
    <xf numFmtId="0" fontId="0" fillId="13" borderId="1" xfId="0" applyFill="1" applyBorder="1" applyAlignment="1">
      <alignment horizontal="center"/>
    </xf>
    <xf numFmtId="0" fontId="0" fillId="13" borderId="1" xfId="0" applyFill="1" applyBorder="1"/>
    <xf numFmtId="0" fontId="0" fillId="14" borderId="1" xfId="0" applyFill="1" applyBorder="1" applyAlignment="1">
      <alignment horizontal="center"/>
    </xf>
    <xf numFmtId="0" fontId="0" fillId="15" borderId="1" xfId="0" applyFill="1" applyBorder="1" applyAlignment="1">
      <alignment horizontal="center"/>
    </xf>
    <xf numFmtId="0" fontId="0" fillId="0" borderId="1" xfId="0" applyBorder="1"/>
    <xf numFmtId="0" fontId="0" fillId="2" borderId="1" xfId="0" applyFill="1" applyBorder="1" applyAlignment="1">
      <alignment horizontal="right"/>
    </xf>
    <xf numFmtId="0" fontId="2" fillId="6" borderId="1" xfId="0" applyFont="1" applyFill="1" applyBorder="1" applyAlignment="1">
      <alignment horizontal="center"/>
    </xf>
    <xf numFmtId="0" fontId="2" fillId="8" borderId="1" xfId="0" applyFont="1" applyFill="1" applyBorder="1" applyAlignment="1">
      <alignment horizontal="center"/>
    </xf>
    <xf numFmtId="0" fontId="1" fillId="7" borderId="1" xfId="0" applyFont="1" applyFill="1" applyBorder="1" applyAlignment="1">
      <alignment vertical="center"/>
    </xf>
    <xf numFmtId="0" fontId="6" fillId="9" borderId="1" xfId="0" applyFont="1" applyFill="1" applyBorder="1"/>
    <xf numFmtId="0" fontId="12" fillId="7" borderId="1" xfId="0" applyFont="1" applyFill="1" applyBorder="1" applyAlignment="1">
      <alignment vertical="center"/>
    </xf>
    <xf numFmtId="0" fontId="1" fillId="16" borderId="1" xfId="0" applyFont="1" applyFill="1" applyBorder="1"/>
    <xf numFmtId="0" fontId="0" fillId="7" borderId="1" xfId="0" applyFill="1" applyBorder="1"/>
    <xf numFmtId="0" fontId="12" fillId="6" borderId="1" xfId="0" applyFont="1" applyFill="1" applyBorder="1" applyAlignment="1">
      <alignment horizontal="center"/>
    </xf>
    <xf numFmtId="0" fontId="12" fillId="8" borderId="1" xfId="0" applyFont="1" applyFill="1" applyBorder="1" applyAlignment="1">
      <alignment horizontal="center"/>
    </xf>
    <xf numFmtId="0" fontId="11" fillId="2" borderId="1" xfId="0" applyFont="1" applyFill="1" applyBorder="1"/>
    <xf numFmtId="0" fontId="6" fillId="2" borderId="1" xfId="0" applyFont="1" applyFill="1" applyBorder="1"/>
    <xf numFmtId="0" fontId="1" fillId="7" borderId="10" xfId="0" applyFont="1" applyFill="1" applyBorder="1" applyAlignment="1">
      <alignment vertical="center"/>
    </xf>
    <xf numFmtId="0" fontId="1" fillId="9" borderId="1" xfId="0" applyFont="1" applyFill="1" applyBorder="1" applyAlignment="1">
      <alignment horizontal="center"/>
    </xf>
    <xf numFmtId="0" fontId="14" fillId="16" borderId="1" xfId="0" applyFont="1" applyFill="1" applyBorder="1" applyAlignment="1">
      <alignment horizontal="left"/>
    </xf>
    <xf numFmtId="0" fontId="0" fillId="6" borderId="1" xfId="0" applyFill="1" applyBorder="1" applyAlignment="1">
      <alignment horizontal="center" textRotation="90" wrapText="1"/>
    </xf>
    <xf numFmtId="0" fontId="0" fillId="8" borderId="1" xfId="0" applyFill="1" applyBorder="1" applyAlignment="1">
      <alignment horizontal="center" textRotation="90" wrapText="1"/>
    </xf>
    <xf numFmtId="0" fontId="2" fillId="16" borderId="1" xfId="0" applyFont="1" applyFill="1" applyBorder="1" applyAlignment="1">
      <alignment horizontal="center" vertical="center"/>
    </xf>
    <xf numFmtId="0" fontId="14" fillId="16" borderId="1" xfId="0" applyFont="1" applyFill="1" applyBorder="1" applyAlignment="1">
      <alignment horizontal="center" vertical="center" wrapText="1"/>
    </xf>
    <xf numFmtId="0" fontId="17" fillId="9" borderId="1" xfId="0" applyFont="1" applyFill="1" applyBorder="1" applyAlignment="1">
      <alignment horizontal="left" indent="1"/>
    </xf>
    <xf numFmtId="0" fontId="17" fillId="2" borderId="1" xfId="0" applyFont="1" applyFill="1" applyBorder="1"/>
    <xf numFmtId="0" fontId="12" fillId="2" borderId="1" xfId="0" applyFont="1" applyFill="1" applyBorder="1" applyAlignment="1">
      <alignment horizontal="center"/>
    </xf>
    <xf numFmtId="0" fontId="14" fillId="6" borderId="1" xfId="0" applyFont="1" applyFill="1" applyBorder="1" applyAlignment="1">
      <alignment horizontal="center"/>
    </xf>
    <xf numFmtId="0" fontId="14" fillId="8" borderId="1" xfId="0" applyFont="1" applyFill="1" applyBorder="1" applyAlignment="1">
      <alignment horizontal="center"/>
    </xf>
    <xf numFmtId="0" fontId="14" fillId="9" borderId="1" xfId="0" applyFont="1" applyFill="1" applyBorder="1" applyAlignment="1">
      <alignment horizontal="center"/>
    </xf>
    <xf numFmtId="0" fontId="14" fillId="2" borderId="1" xfId="0" applyFont="1" applyFill="1" applyBorder="1" applyAlignment="1">
      <alignment horizontal="center"/>
    </xf>
    <xf numFmtId="49" fontId="2" fillId="6" borderId="1" xfId="0" applyNumberFormat="1" applyFont="1" applyFill="1" applyBorder="1" applyAlignment="1">
      <alignment horizontal="center" vertical="center"/>
    </xf>
    <xf numFmtId="0" fontId="0" fillId="7" borderId="1" xfId="0" applyFill="1" applyBorder="1" applyAlignment="1">
      <alignment vertical="center"/>
    </xf>
    <xf numFmtId="0" fontId="2" fillId="0" borderId="1" xfId="0" applyFont="1" applyBorder="1"/>
    <xf numFmtId="0" fontId="0" fillId="13" borderId="1" xfId="0" applyFill="1" applyBorder="1" applyAlignment="1">
      <alignment horizontal="center" vertical="center" textRotation="90" wrapText="1"/>
    </xf>
    <xf numFmtId="0" fontId="0" fillId="3" borderId="1" xfId="0" applyFill="1" applyBorder="1" applyAlignment="1">
      <alignment horizontal="center" vertical="center" textRotation="90" wrapText="1"/>
    </xf>
    <xf numFmtId="0" fontId="14" fillId="13" borderId="1" xfId="0" applyFont="1" applyFill="1" applyBorder="1" applyAlignment="1">
      <alignment horizontal="center" vertical="center"/>
    </xf>
    <xf numFmtId="0" fontId="14" fillId="3" borderId="1" xfId="0" applyFont="1" applyFill="1" applyBorder="1" applyAlignment="1">
      <alignment horizontal="center" vertical="center"/>
    </xf>
    <xf numFmtId="0" fontId="12" fillId="13" borderId="1" xfId="0" applyFont="1" applyFill="1" applyBorder="1" applyAlignment="1">
      <alignment horizontal="center" vertical="center"/>
    </xf>
    <xf numFmtId="0" fontId="12" fillId="3" borderId="1" xfId="0" applyFont="1" applyFill="1" applyBorder="1" applyAlignment="1">
      <alignment horizontal="center" vertical="center"/>
    </xf>
    <xf numFmtId="0" fontId="12" fillId="14" borderId="1" xfId="0" applyFont="1" applyFill="1" applyBorder="1" applyAlignment="1">
      <alignment horizontal="center" vertical="center"/>
    </xf>
    <xf numFmtId="0" fontId="12" fillId="4" borderId="1" xfId="0" applyFont="1" applyFill="1" applyBorder="1" applyAlignment="1">
      <alignment horizontal="center" vertical="center"/>
    </xf>
    <xf numFmtId="0" fontId="14" fillId="14" borderId="1" xfId="0" applyFont="1" applyFill="1" applyBorder="1" applyAlignment="1">
      <alignment horizontal="center" vertical="center"/>
    </xf>
    <xf numFmtId="0" fontId="14" fillId="4" borderId="1" xfId="0" applyFont="1" applyFill="1" applyBorder="1" applyAlignment="1">
      <alignment horizontal="center" vertical="center"/>
    </xf>
    <xf numFmtId="0" fontId="7" fillId="14" borderId="1" xfId="0" applyFont="1" applyFill="1" applyBorder="1" applyAlignment="1">
      <alignment horizontal="center" textRotation="90" wrapText="1"/>
    </xf>
    <xf numFmtId="0" fontId="7" fillId="4" borderId="1" xfId="0" applyFont="1" applyFill="1" applyBorder="1" applyAlignment="1">
      <alignment horizontal="center" textRotation="90" wrapText="1"/>
    </xf>
    <xf numFmtId="0" fontId="2" fillId="14" borderId="1" xfId="0" applyFont="1" applyFill="1" applyBorder="1" applyAlignment="1">
      <alignment horizontal="center"/>
    </xf>
    <xf numFmtId="0" fontId="2" fillId="4" borderId="1" xfId="0" applyFont="1" applyFill="1" applyBorder="1" applyAlignment="1">
      <alignment horizontal="center"/>
    </xf>
    <xf numFmtId="0" fontId="14" fillId="15" borderId="1" xfId="0" applyFont="1" applyFill="1" applyBorder="1" applyAlignment="1">
      <alignment horizontal="center" vertical="center"/>
    </xf>
    <xf numFmtId="0" fontId="12" fillId="15" borderId="1" xfId="0" applyFont="1" applyFill="1" applyBorder="1" applyAlignment="1">
      <alignment horizontal="center" vertical="center"/>
    </xf>
    <xf numFmtId="0" fontId="14" fillId="5" borderId="1" xfId="0" applyFont="1" applyFill="1" applyBorder="1" applyAlignment="1">
      <alignment horizontal="center" vertical="center"/>
    </xf>
    <xf numFmtId="0" fontId="12" fillId="5" borderId="1" xfId="0" applyFont="1" applyFill="1" applyBorder="1" applyAlignment="1">
      <alignment horizontal="center" vertical="center"/>
    </xf>
    <xf numFmtId="0" fontId="2" fillId="15" borderId="1" xfId="0" applyFont="1" applyFill="1" applyBorder="1" applyAlignment="1">
      <alignment horizontal="center"/>
    </xf>
    <xf numFmtId="0" fontId="2" fillId="5" borderId="1" xfId="0" applyFont="1" applyFill="1" applyBorder="1" applyAlignment="1">
      <alignment horizontal="center"/>
    </xf>
    <xf numFmtId="0" fontId="7" fillId="15" borderId="1" xfId="0" applyFont="1" applyFill="1" applyBorder="1" applyAlignment="1">
      <alignment horizontal="center" textRotation="90" wrapText="1"/>
    </xf>
    <xf numFmtId="0" fontId="7" fillId="5" borderId="1" xfId="0" applyFont="1" applyFill="1" applyBorder="1" applyAlignment="1">
      <alignment horizontal="center" textRotation="90" wrapText="1"/>
    </xf>
    <xf numFmtId="0" fontId="0" fillId="17" borderId="1" xfId="0" applyFill="1" applyBorder="1" applyAlignment="1">
      <alignment horizontal="right"/>
    </xf>
    <xf numFmtId="0" fontId="5" fillId="0" borderId="1" xfId="0" applyFont="1" applyBorder="1" applyAlignment="1">
      <alignment horizontal="center"/>
    </xf>
    <xf numFmtId="0" fontId="0" fillId="0" borderId="1" xfId="0" applyBorder="1" applyAlignment="1">
      <alignment horizontal="center" vertical="center"/>
    </xf>
    <xf numFmtId="0" fontId="0" fillId="17" borderId="1" xfId="0" applyFill="1" applyBorder="1" applyAlignment="1">
      <alignment horizontal="center" vertical="center"/>
    </xf>
    <xf numFmtId="0" fontId="1" fillId="2" borderId="3" xfId="0" applyFont="1" applyFill="1" applyBorder="1" applyAlignment="1">
      <alignment horizontal="right"/>
    </xf>
    <xf numFmtId="1" fontId="0" fillId="2" borderId="2" xfId="0" applyNumberFormat="1" applyFill="1" applyBorder="1" applyAlignment="1">
      <alignment horizontal="center"/>
    </xf>
    <xf numFmtId="0" fontId="0" fillId="2" borderId="10" xfId="0" applyFill="1" applyBorder="1" applyAlignment="1">
      <alignment horizontal="center"/>
    </xf>
    <xf numFmtId="0" fontId="5" fillId="0" borderId="13" xfId="0" applyFont="1" applyBorder="1" applyAlignment="1">
      <alignment horizontal="center"/>
    </xf>
    <xf numFmtId="49" fontId="0" fillId="17" borderId="1" xfId="0" applyNumberFormat="1" applyFill="1" applyBorder="1" applyAlignment="1">
      <alignment horizontal="right"/>
    </xf>
    <xf numFmtId="0" fontId="11" fillId="6" borderId="2" xfId="0" applyFont="1" applyFill="1" applyBorder="1" applyAlignment="1">
      <alignment vertical="center" wrapText="1"/>
    </xf>
    <xf numFmtId="0" fontId="11" fillId="6" borderId="8" xfId="0" applyFont="1" applyFill="1" applyBorder="1" applyAlignment="1">
      <alignment horizontal="center" vertical="center" wrapText="1"/>
    </xf>
    <xf numFmtId="0" fontId="0" fillId="18" borderId="1" xfId="0" applyFill="1" applyBorder="1" applyAlignment="1">
      <alignment horizontal="center" vertical="center"/>
    </xf>
    <xf numFmtId="0" fontId="0" fillId="0" borderId="16" xfId="0" applyBorder="1"/>
    <xf numFmtId="0" fontId="0" fillId="0" borderId="20" xfId="0" applyBorder="1"/>
    <xf numFmtId="0" fontId="0" fillId="0" borderId="21" xfId="0" applyBorder="1"/>
    <xf numFmtId="0" fontId="11" fillId="6" borderId="22" xfId="0" applyFont="1" applyFill="1" applyBorder="1" applyAlignment="1">
      <alignment vertical="center" wrapText="1"/>
    </xf>
    <xf numFmtId="0" fontId="11" fillId="6" borderId="21" xfId="0" applyFont="1" applyFill="1" applyBorder="1" applyAlignment="1">
      <alignment horizontal="center" vertical="center" wrapText="1"/>
    </xf>
    <xf numFmtId="0" fontId="0" fillId="18" borderId="23" xfId="0" applyFill="1" applyBorder="1" applyAlignment="1">
      <alignment horizontal="center"/>
    </xf>
    <xf numFmtId="0" fontId="0" fillId="18" borderId="24" xfId="0" applyFill="1" applyBorder="1" applyAlignment="1">
      <alignment horizontal="center" vertical="center"/>
    </xf>
    <xf numFmtId="0" fontId="0" fillId="18" borderId="25" xfId="0" applyFill="1" applyBorder="1" applyAlignment="1">
      <alignment horizontal="center"/>
    </xf>
    <xf numFmtId="49" fontId="0" fillId="17" borderId="26" xfId="0" applyNumberFormat="1" applyFill="1" applyBorder="1" applyAlignment="1">
      <alignment horizontal="right"/>
    </xf>
    <xf numFmtId="0" fontId="0" fillId="17" borderId="26" xfId="0" applyFill="1" applyBorder="1" applyAlignment="1">
      <alignment horizontal="right"/>
    </xf>
    <xf numFmtId="0" fontId="0" fillId="18" borderId="26" xfId="0" applyFill="1" applyBorder="1" applyAlignment="1">
      <alignment horizontal="center" vertical="center"/>
    </xf>
    <xf numFmtId="0" fontId="0" fillId="17" borderId="26" xfId="0" applyFill="1" applyBorder="1" applyAlignment="1">
      <alignment horizontal="center" vertical="center"/>
    </xf>
    <xf numFmtId="0" fontId="0" fillId="18" borderId="27" xfId="0" applyFill="1" applyBorder="1" applyAlignment="1">
      <alignment horizontal="center" vertical="center"/>
    </xf>
    <xf numFmtId="0" fontId="11" fillId="13" borderId="22" xfId="0" applyFont="1" applyFill="1" applyBorder="1" applyAlignment="1">
      <alignment vertical="center" wrapText="1"/>
    </xf>
    <xf numFmtId="0" fontId="11" fillId="13" borderId="2" xfId="0" applyFont="1" applyFill="1" applyBorder="1" applyAlignment="1">
      <alignment vertical="center" wrapText="1"/>
    </xf>
    <xf numFmtId="0" fontId="0" fillId="3" borderId="23" xfId="0" applyFill="1" applyBorder="1" applyAlignment="1">
      <alignment horizontal="center"/>
    </xf>
    <xf numFmtId="0" fontId="0" fillId="3" borderId="1" xfId="0" applyFill="1" applyBorder="1" applyAlignment="1">
      <alignment horizontal="center" vertical="center"/>
    </xf>
    <xf numFmtId="0" fontId="0" fillId="3" borderId="24" xfId="0" applyFill="1" applyBorder="1" applyAlignment="1">
      <alignment horizontal="center" vertical="center"/>
    </xf>
    <xf numFmtId="0" fontId="0" fillId="3" borderId="26" xfId="0" applyFill="1" applyBorder="1" applyAlignment="1">
      <alignment horizontal="center" vertical="center"/>
    </xf>
    <xf numFmtId="0" fontId="0" fillId="3" borderId="27" xfId="0" applyFill="1" applyBorder="1" applyAlignment="1">
      <alignment horizontal="center" vertical="center"/>
    </xf>
    <xf numFmtId="0" fontId="0" fillId="3" borderId="25" xfId="0" applyFill="1" applyBorder="1" applyAlignment="1">
      <alignment horizontal="center"/>
    </xf>
    <xf numFmtId="0" fontId="11" fillId="13" borderId="1" xfId="0" applyFont="1" applyFill="1" applyBorder="1" applyAlignment="1">
      <alignment horizontal="center" vertical="center" wrapText="1"/>
    </xf>
    <xf numFmtId="0" fontId="11" fillId="13" borderId="24" xfId="0" applyFont="1" applyFill="1" applyBorder="1" applyAlignment="1">
      <alignment horizontal="center" vertical="center" wrapText="1"/>
    </xf>
    <xf numFmtId="0" fontId="11" fillId="14" borderId="22" xfId="0" applyFont="1" applyFill="1" applyBorder="1" applyAlignment="1">
      <alignment vertical="center" wrapText="1"/>
    </xf>
    <xf numFmtId="0" fontId="11" fillId="14" borderId="2" xfId="0" applyFont="1" applyFill="1" applyBorder="1" applyAlignment="1">
      <alignment vertical="center" wrapText="1"/>
    </xf>
    <xf numFmtId="0" fontId="11" fillId="14" borderId="1" xfId="0" applyFont="1" applyFill="1" applyBorder="1" applyAlignment="1">
      <alignment horizontal="center" vertical="center" wrapText="1"/>
    </xf>
    <xf numFmtId="0" fontId="11" fillId="14" borderId="24" xfId="0" applyFont="1" applyFill="1" applyBorder="1" applyAlignment="1">
      <alignment horizontal="center" vertical="center" wrapText="1"/>
    </xf>
    <xf numFmtId="0" fontId="11" fillId="15" borderId="22" xfId="0" applyFont="1" applyFill="1" applyBorder="1" applyAlignment="1">
      <alignment vertical="center" wrapText="1"/>
    </xf>
    <xf numFmtId="0" fontId="11" fillId="15" borderId="2" xfId="0" applyFont="1" applyFill="1" applyBorder="1" applyAlignment="1">
      <alignment vertical="center" wrapText="1"/>
    </xf>
    <xf numFmtId="0" fontId="11" fillId="15" borderId="1" xfId="0" applyFont="1" applyFill="1" applyBorder="1" applyAlignment="1">
      <alignment horizontal="center" vertical="center" wrapText="1"/>
    </xf>
    <xf numFmtId="0" fontId="11" fillId="15" borderId="24" xfId="0" applyFont="1" applyFill="1" applyBorder="1" applyAlignment="1">
      <alignment horizontal="center" vertical="center" wrapText="1"/>
    </xf>
    <xf numFmtId="0" fontId="0" fillId="4" borderId="23" xfId="0" applyFill="1" applyBorder="1" applyAlignment="1">
      <alignment horizontal="center"/>
    </xf>
    <xf numFmtId="0" fontId="0" fillId="4" borderId="25" xfId="0" applyFill="1" applyBorder="1" applyAlignment="1">
      <alignment horizontal="center"/>
    </xf>
    <xf numFmtId="0" fontId="0" fillId="4" borderId="1" xfId="0" applyFill="1" applyBorder="1" applyAlignment="1">
      <alignment horizontal="center" vertical="center"/>
    </xf>
    <xf numFmtId="0" fontId="0" fillId="4" borderId="26" xfId="0" applyFill="1" applyBorder="1" applyAlignment="1">
      <alignment horizontal="center" vertical="center"/>
    </xf>
    <xf numFmtId="0" fontId="0" fillId="4" borderId="24" xfId="0" applyFill="1" applyBorder="1" applyAlignment="1">
      <alignment horizontal="center" vertical="center"/>
    </xf>
    <xf numFmtId="0" fontId="0" fillId="4" borderId="27" xfId="0" applyFill="1" applyBorder="1" applyAlignment="1">
      <alignment horizontal="center" vertical="center"/>
    </xf>
    <xf numFmtId="0" fontId="0" fillId="5" borderId="23" xfId="0" applyFill="1" applyBorder="1" applyAlignment="1">
      <alignment horizontal="center"/>
    </xf>
    <xf numFmtId="0" fontId="0" fillId="5" borderId="25" xfId="0" applyFill="1" applyBorder="1" applyAlignment="1">
      <alignment horizontal="center"/>
    </xf>
    <xf numFmtId="0" fontId="0" fillId="5" borderId="1" xfId="0" applyFill="1" applyBorder="1" applyAlignment="1">
      <alignment horizontal="center" vertical="center"/>
    </xf>
    <xf numFmtId="0" fontId="0" fillId="5" borderId="26" xfId="0" applyFill="1" applyBorder="1" applyAlignment="1">
      <alignment horizontal="center" vertical="center"/>
    </xf>
    <xf numFmtId="0" fontId="0" fillId="5" borderId="24" xfId="0" applyFill="1" applyBorder="1" applyAlignment="1">
      <alignment horizontal="center" vertical="center"/>
    </xf>
    <xf numFmtId="0" fontId="0" fillId="5" borderId="27" xfId="0" applyFill="1" applyBorder="1" applyAlignment="1">
      <alignment horizontal="center" vertical="center"/>
    </xf>
    <xf numFmtId="0" fontId="4" fillId="19" borderId="22" xfId="0" applyFont="1" applyFill="1" applyBorder="1" applyAlignment="1">
      <alignment vertical="center" wrapText="1"/>
    </xf>
    <xf numFmtId="0" fontId="4" fillId="19" borderId="2" xfId="0" applyFont="1" applyFill="1" applyBorder="1" applyAlignment="1">
      <alignment vertical="center" wrapText="1"/>
    </xf>
    <xf numFmtId="0" fontId="4" fillId="19" borderId="1" xfId="0" applyFont="1" applyFill="1" applyBorder="1" applyAlignment="1">
      <alignment horizontal="center" vertical="center" wrapText="1"/>
    </xf>
    <xf numFmtId="0" fontId="4" fillId="19" borderId="24" xfId="0" applyFont="1" applyFill="1" applyBorder="1" applyAlignment="1">
      <alignment horizontal="center" vertical="center" wrapText="1"/>
    </xf>
    <xf numFmtId="0" fontId="0" fillId="2" borderId="23" xfId="0" applyFill="1" applyBorder="1" applyAlignment="1">
      <alignment horizontal="center"/>
    </xf>
    <xf numFmtId="0" fontId="0" fillId="2" borderId="25" xfId="0" applyFill="1" applyBorder="1" applyAlignment="1">
      <alignment horizontal="center"/>
    </xf>
    <xf numFmtId="0" fontId="0" fillId="2" borderId="1" xfId="0" applyFill="1" applyBorder="1" applyAlignment="1">
      <alignment horizontal="center" vertical="center"/>
    </xf>
    <xf numFmtId="0" fontId="0" fillId="2" borderId="26" xfId="0" applyFill="1" applyBorder="1" applyAlignment="1">
      <alignment horizontal="center" vertical="center"/>
    </xf>
    <xf numFmtId="0" fontId="0" fillId="2" borderId="24" xfId="0" applyFill="1" applyBorder="1" applyAlignment="1">
      <alignment horizontal="center" vertical="center"/>
    </xf>
    <xf numFmtId="0" fontId="0" fillId="2" borderId="27" xfId="0" applyFill="1" applyBorder="1" applyAlignment="1">
      <alignment horizontal="center" vertical="center"/>
    </xf>
    <xf numFmtId="0" fontId="0" fillId="10" borderId="1" xfId="0" applyFill="1" applyBorder="1"/>
    <xf numFmtId="0" fontId="8" fillId="10" borderId="1" xfId="0" applyFont="1" applyFill="1" applyBorder="1" applyAlignment="1">
      <alignment horizontal="center" vertical="center"/>
    </xf>
    <xf numFmtId="0" fontId="0" fillId="10" borderId="1" xfId="0" applyFill="1" applyBorder="1" applyAlignment="1">
      <alignment horizontal="center" vertical="center"/>
    </xf>
    <xf numFmtId="0" fontId="6" fillId="9" borderId="1" xfId="0" applyFont="1" applyFill="1" applyBorder="1" applyAlignment="1">
      <alignment horizontal="right"/>
    </xf>
    <xf numFmtId="0" fontId="2" fillId="6" borderId="1" xfId="0" applyFont="1" applyFill="1" applyBorder="1" applyAlignment="1">
      <alignment horizontal="center" textRotation="90" wrapText="1"/>
    </xf>
    <xf numFmtId="0" fontId="2" fillId="8" borderId="1" xfId="0" applyFont="1" applyFill="1" applyBorder="1" applyAlignment="1">
      <alignment horizontal="center" textRotation="90" wrapText="1"/>
    </xf>
    <xf numFmtId="0" fontId="14" fillId="9" borderId="1" xfId="0" applyFont="1" applyFill="1" applyBorder="1" applyAlignment="1">
      <alignment horizontal="center" vertical="center"/>
    </xf>
    <xf numFmtId="0" fontId="0" fillId="16" borderId="1" xfId="0" applyFill="1" applyBorder="1" applyAlignment="1">
      <alignment horizontal="center" vertical="center"/>
    </xf>
    <xf numFmtId="0" fontId="13" fillId="16" borderId="1" xfId="0" applyFont="1" applyFill="1" applyBorder="1" applyAlignment="1">
      <alignment horizontal="center" vertical="center"/>
    </xf>
    <xf numFmtId="49" fontId="13" fillId="16" borderId="1" xfId="0" applyNumberFormat="1" applyFont="1" applyFill="1" applyBorder="1" applyAlignment="1">
      <alignment horizontal="center" vertical="center"/>
    </xf>
    <xf numFmtId="0" fontId="12" fillId="6" borderId="1" xfId="0" applyFont="1" applyFill="1" applyBorder="1" applyAlignment="1">
      <alignment horizontal="center" vertical="center"/>
    </xf>
    <xf numFmtId="0" fontId="12" fillId="8" borderId="1" xfId="0" applyFont="1" applyFill="1" applyBorder="1" applyAlignment="1">
      <alignment horizontal="center" vertical="center"/>
    </xf>
    <xf numFmtId="0" fontId="8" fillId="0" borderId="1" xfId="0" applyFont="1" applyBorder="1"/>
    <xf numFmtId="0" fontId="4" fillId="12" borderId="11" xfId="0" applyFont="1" applyFill="1" applyBorder="1"/>
    <xf numFmtId="0" fontId="2" fillId="13" borderId="1" xfId="0" applyFont="1" applyFill="1" applyBorder="1" applyAlignment="1">
      <alignment horizontal="center" vertical="center" textRotation="90" wrapText="1"/>
    </xf>
    <xf numFmtId="0" fontId="2" fillId="3" borderId="1" xfId="0" applyFont="1" applyFill="1" applyBorder="1" applyAlignment="1">
      <alignment horizontal="center" vertical="center" textRotation="90" wrapText="1"/>
    </xf>
    <xf numFmtId="0" fontId="2" fillId="14" borderId="1" xfId="0" applyFont="1" applyFill="1" applyBorder="1" applyAlignment="1">
      <alignment horizontal="center" textRotation="90" wrapText="1"/>
    </xf>
    <xf numFmtId="0" fontId="2" fillId="4" borderId="1" xfId="0" applyFont="1" applyFill="1" applyBorder="1" applyAlignment="1">
      <alignment horizontal="center" textRotation="90" wrapText="1"/>
    </xf>
    <xf numFmtId="0" fontId="14" fillId="9" borderId="1" xfId="0" applyFont="1" applyFill="1" applyBorder="1" applyAlignment="1">
      <alignment horizontal="center" vertical="center" wrapText="1"/>
    </xf>
    <xf numFmtId="0" fontId="1" fillId="17" borderId="1" xfId="0" applyFont="1" applyFill="1" applyBorder="1" applyAlignment="1">
      <alignment horizontal="center"/>
    </xf>
    <xf numFmtId="0" fontId="14" fillId="9" borderId="2"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0" fillId="7" borderId="1" xfId="0" applyFill="1" applyBorder="1" applyAlignment="1">
      <alignment vertical="center" wrapText="1"/>
    </xf>
    <xf numFmtId="9" fontId="0" fillId="0" borderId="1" xfId="0" applyNumberFormat="1" applyBorder="1" applyAlignment="1">
      <alignment horizontal="center" vertical="center"/>
    </xf>
    <xf numFmtId="1" fontId="0" fillId="0" borderId="1" xfId="1" applyNumberFormat="1" applyFont="1" applyBorder="1" applyAlignment="1">
      <alignment horizontal="center" vertical="center"/>
    </xf>
    <xf numFmtId="0" fontId="2" fillId="13" borderId="1" xfId="0" applyFont="1" applyFill="1" applyBorder="1" applyAlignment="1">
      <alignment horizontal="center" vertical="center"/>
    </xf>
    <xf numFmtId="0" fontId="8" fillId="6" borderId="1" xfId="0" applyFont="1" applyFill="1" applyBorder="1" applyAlignment="1">
      <alignment horizontal="center" vertical="center"/>
    </xf>
    <xf numFmtId="0" fontId="8" fillId="13" borderId="1" xfId="0" applyFont="1" applyFill="1" applyBorder="1" applyAlignment="1">
      <alignment horizontal="center" vertical="center"/>
    </xf>
    <xf numFmtId="0" fontId="8" fillId="14" borderId="1" xfId="0" applyFont="1" applyFill="1" applyBorder="1" applyAlignment="1">
      <alignment horizontal="center" vertical="center"/>
    </xf>
    <xf numFmtId="0" fontId="8" fillId="15" borderId="1" xfId="0" applyFont="1" applyFill="1" applyBorder="1" applyAlignment="1">
      <alignment horizontal="center" vertical="center"/>
    </xf>
    <xf numFmtId="0" fontId="9" fillId="10" borderId="1" xfId="0" applyFont="1" applyFill="1" applyBorder="1" applyAlignment="1">
      <alignment horizontal="center" vertical="center"/>
    </xf>
    <xf numFmtId="0" fontId="5" fillId="18" borderId="1" xfId="0" applyFont="1" applyFill="1" applyBorder="1" applyAlignment="1">
      <alignment horizontal="center"/>
    </xf>
    <xf numFmtId="0" fontId="13" fillId="18" borderId="1" xfId="0" applyFont="1" applyFill="1" applyBorder="1" applyAlignment="1">
      <alignment horizontal="center"/>
    </xf>
    <xf numFmtId="0" fontId="5" fillId="3" borderId="1" xfId="0" applyFont="1" applyFill="1" applyBorder="1" applyAlignment="1">
      <alignment horizontal="center"/>
    </xf>
    <xf numFmtId="0" fontId="13" fillId="3" borderId="1" xfId="0" applyFont="1" applyFill="1" applyBorder="1" applyAlignment="1">
      <alignment horizontal="center"/>
    </xf>
    <xf numFmtId="0" fontId="5" fillId="4" borderId="1" xfId="0" applyFont="1" applyFill="1" applyBorder="1" applyAlignment="1">
      <alignment horizontal="center"/>
    </xf>
    <xf numFmtId="0" fontId="13" fillId="4" borderId="1" xfId="0" applyFont="1" applyFill="1" applyBorder="1" applyAlignment="1">
      <alignment horizontal="center"/>
    </xf>
    <xf numFmtId="0" fontId="5" fillId="5" borderId="1" xfId="0" applyFont="1" applyFill="1" applyBorder="1" applyAlignment="1">
      <alignment horizontal="center"/>
    </xf>
    <xf numFmtId="0" fontId="13" fillId="5" borderId="1" xfId="0" applyFont="1" applyFill="1" applyBorder="1" applyAlignment="1">
      <alignment horizontal="center"/>
    </xf>
    <xf numFmtId="0" fontId="0" fillId="9" borderId="1" xfId="0" applyFill="1" applyBorder="1" applyAlignment="1">
      <alignment horizontal="left" vertical="center" wrapText="1"/>
    </xf>
    <xf numFmtId="0" fontId="12" fillId="15" borderId="1" xfId="0" applyFont="1" applyFill="1" applyBorder="1" applyAlignment="1">
      <alignment horizontal="center" vertical="center"/>
    </xf>
    <xf numFmtId="0" fontId="0" fillId="2" borderId="11" xfId="0" applyFill="1" applyBorder="1" applyAlignment="1">
      <alignment horizontal="left" vertical="center" wrapText="1"/>
    </xf>
    <xf numFmtId="0" fontId="0" fillId="2" borderId="0" xfId="0" applyFill="1" applyAlignment="1">
      <alignment horizontal="left" vertical="center" wrapText="1"/>
    </xf>
    <xf numFmtId="0" fontId="0" fillId="2" borderId="8" xfId="0" applyFill="1" applyBorder="1" applyAlignment="1">
      <alignment horizontal="left" vertical="center" wrapText="1"/>
    </xf>
    <xf numFmtId="0" fontId="16" fillId="10" borderId="1" xfId="0" applyFont="1" applyFill="1" applyBorder="1" applyAlignment="1">
      <alignment horizontal="center" vertical="center"/>
    </xf>
    <xf numFmtId="0" fontId="0" fillId="2" borderId="15" xfId="0" applyFill="1" applyBorder="1" applyAlignment="1">
      <alignment horizontal="left" vertical="center" wrapText="1"/>
    </xf>
    <xf numFmtId="0" fontId="0" fillId="2" borderId="6" xfId="0" applyFill="1" applyBorder="1" applyAlignment="1">
      <alignment horizontal="left" vertical="center" wrapText="1"/>
    </xf>
    <xf numFmtId="0" fontId="0" fillId="2" borderId="7" xfId="0" applyFill="1" applyBorder="1" applyAlignment="1">
      <alignment horizontal="left" vertical="center" wrapText="1"/>
    </xf>
    <xf numFmtId="0" fontId="12" fillId="6" borderId="1" xfId="0" applyFont="1" applyFill="1" applyBorder="1" applyAlignment="1">
      <alignment horizontal="center" vertical="center"/>
    </xf>
    <xf numFmtId="0" fontId="12" fillId="13" borderId="1" xfId="0" applyFont="1" applyFill="1" applyBorder="1" applyAlignment="1">
      <alignment horizontal="center" vertical="center"/>
    </xf>
    <xf numFmtId="0" fontId="12" fillId="14" borderId="1" xfId="0" applyFont="1" applyFill="1" applyBorder="1" applyAlignment="1">
      <alignment horizontal="center" vertical="center"/>
    </xf>
    <xf numFmtId="0" fontId="4" fillId="12" borderId="11" xfId="0" applyFont="1" applyFill="1" applyBorder="1" applyAlignment="1">
      <alignment horizontal="center"/>
    </xf>
    <xf numFmtId="0" fontId="4" fillId="12" borderId="0" xfId="0" applyFont="1" applyFill="1" applyAlignment="1">
      <alignment horizontal="center"/>
    </xf>
    <xf numFmtId="0" fontId="0" fillId="2" borderId="12" xfId="0" applyFill="1" applyBorder="1" applyAlignment="1">
      <alignment horizontal="left" vertical="center" wrapText="1"/>
    </xf>
    <xf numFmtId="0" fontId="0" fillId="2" borderId="14" xfId="0" applyFill="1" applyBorder="1" applyAlignment="1">
      <alignment horizontal="left" vertical="center" wrapText="1"/>
    </xf>
    <xf numFmtId="0" fontId="0" fillId="2" borderId="9" xfId="0" applyFill="1" applyBorder="1" applyAlignment="1">
      <alignment horizontal="left" vertical="center" wrapText="1"/>
    </xf>
    <xf numFmtId="0" fontId="1" fillId="7" borderId="1" xfId="0" applyFont="1" applyFill="1" applyBorder="1" applyAlignment="1">
      <alignment horizontal="center"/>
    </xf>
    <xf numFmtId="0" fontId="4" fillId="12" borderId="11" xfId="0" applyFont="1" applyFill="1" applyBorder="1" applyAlignment="1">
      <alignment horizontal="left"/>
    </xf>
    <xf numFmtId="0" fontId="4" fillId="12" borderId="0" xfId="0" applyFont="1" applyFill="1" applyAlignment="1">
      <alignment horizontal="left"/>
    </xf>
    <xf numFmtId="0" fontId="15" fillId="10" borderId="2" xfId="0" applyFont="1" applyFill="1" applyBorder="1" applyAlignment="1">
      <alignment horizontal="center" vertical="center"/>
    </xf>
    <xf numFmtId="0" fontId="15" fillId="10" borderId="10" xfId="0" applyFont="1" applyFill="1" applyBorder="1" applyAlignment="1">
      <alignment horizontal="center" vertical="center"/>
    </xf>
    <xf numFmtId="0" fontId="11" fillId="2" borderId="2" xfId="0" applyFont="1" applyFill="1" applyBorder="1" applyAlignment="1">
      <alignment horizontal="left" vertical="center"/>
    </xf>
    <xf numFmtId="0" fontId="11" fillId="2" borderId="10" xfId="0" applyFont="1" applyFill="1" applyBorder="1" applyAlignment="1">
      <alignment horizontal="left" vertical="center"/>
    </xf>
    <xf numFmtId="0" fontId="16" fillId="6" borderId="1" xfId="0" applyFont="1" applyFill="1" applyBorder="1" applyAlignment="1">
      <alignment horizontal="left"/>
    </xf>
    <xf numFmtId="0" fontId="15" fillId="10" borderId="1" xfId="0" applyFont="1" applyFill="1" applyBorder="1" applyAlignment="1">
      <alignment horizontal="center" vertical="center"/>
    </xf>
    <xf numFmtId="0" fontId="11" fillId="2" borderId="1" xfId="0" applyFont="1" applyFill="1" applyBorder="1" applyAlignment="1">
      <alignment horizontal="left" vertical="center"/>
    </xf>
    <xf numFmtId="0" fontId="8" fillId="9" borderId="1" xfId="0" applyFont="1" applyFill="1" applyBorder="1" applyAlignment="1">
      <alignment horizontal="right" vertical="center"/>
    </xf>
    <xf numFmtId="0" fontId="8" fillId="9" borderId="2" xfId="0" applyFont="1" applyFill="1" applyBorder="1" applyAlignment="1">
      <alignment horizontal="right" vertical="center"/>
    </xf>
    <xf numFmtId="0" fontId="16" fillId="6" borderId="1" xfId="0" applyFont="1" applyFill="1" applyBorder="1" applyAlignment="1">
      <alignment horizontal="center"/>
    </xf>
    <xf numFmtId="0" fontId="12" fillId="9"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16" borderId="1" xfId="0" applyFont="1" applyFill="1" applyBorder="1" applyAlignment="1">
      <alignment horizontal="left"/>
    </xf>
    <xf numFmtId="0" fontId="0" fillId="7" borderId="1" xfId="0" applyFill="1" applyBorder="1" applyAlignment="1">
      <alignment horizontal="left" vertical="top" wrapText="1"/>
    </xf>
    <xf numFmtId="0" fontId="0" fillId="7" borderId="1" xfId="0" applyFill="1" applyBorder="1" applyAlignment="1">
      <alignment horizontal="left" vertical="top"/>
    </xf>
    <xf numFmtId="0" fontId="16" fillId="13" borderId="1" xfId="0" applyFont="1" applyFill="1" applyBorder="1" applyAlignment="1">
      <alignment horizontal="center"/>
    </xf>
    <xf numFmtId="0" fontId="16" fillId="13" borderId="3" xfId="0" applyFont="1" applyFill="1" applyBorder="1" applyAlignment="1">
      <alignment horizontal="center"/>
    </xf>
    <xf numFmtId="0" fontId="16" fillId="13" borderId="4" xfId="0" applyFont="1" applyFill="1" applyBorder="1" applyAlignment="1">
      <alignment horizontal="center"/>
    </xf>
    <xf numFmtId="0" fontId="16" fillId="13" borderId="5" xfId="0" applyFont="1" applyFill="1" applyBorder="1" applyAlignment="1">
      <alignment horizontal="center"/>
    </xf>
    <xf numFmtId="0" fontId="16" fillId="13" borderId="15" xfId="0" applyFont="1" applyFill="1" applyBorder="1" applyAlignment="1">
      <alignment horizontal="center"/>
    </xf>
    <xf numFmtId="0" fontId="16" fillId="13" borderId="6" xfId="0" applyFont="1" applyFill="1" applyBorder="1" applyAlignment="1">
      <alignment horizontal="center"/>
    </xf>
    <xf numFmtId="0" fontId="16" fillId="14" borderId="3" xfId="0" applyFont="1" applyFill="1" applyBorder="1" applyAlignment="1">
      <alignment horizontal="center"/>
    </xf>
    <xf numFmtId="0" fontId="16" fillId="14" borderId="4" xfId="0" applyFont="1" applyFill="1" applyBorder="1" applyAlignment="1">
      <alignment horizontal="center"/>
    </xf>
    <xf numFmtId="0" fontId="16" fillId="14" borderId="5" xfId="0" applyFont="1" applyFill="1" applyBorder="1" applyAlignment="1">
      <alignment horizontal="center"/>
    </xf>
    <xf numFmtId="0" fontId="16" fillId="15" borderId="1" xfId="0" applyFont="1" applyFill="1" applyBorder="1" applyAlignment="1">
      <alignment horizontal="center"/>
    </xf>
    <xf numFmtId="0" fontId="16" fillId="15" borderId="3" xfId="0" applyFont="1" applyFill="1" applyBorder="1" applyAlignment="1">
      <alignment horizontal="center"/>
    </xf>
    <xf numFmtId="0" fontId="16" fillId="15" borderId="4" xfId="0" applyFont="1" applyFill="1" applyBorder="1" applyAlignment="1">
      <alignment horizontal="center"/>
    </xf>
    <xf numFmtId="0" fontId="16" fillId="15" borderId="5" xfId="0" applyFont="1" applyFill="1" applyBorder="1" applyAlignment="1">
      <alignment horizontal="center"/>
    </xf>
    <xf numFmtId="0" fontId="20" fillId="19" borderId="17" xfId="0" applyFont="1" applyFill="1" applyBorder="1" applyAlignment="1">
      <alignment horizontal="center"/>
    </xf>
    <xf numFmtId="0" fontId="20" fillId="19" borderId="18" xfId="0" applyFont="1" applyFill="1" applyBorder="1" applyAlignment="1">
      <alignment horizontal="center"/>
    </xf>
    <xf numFmtId="0" fontId="20" fillId="19" borderId="19" xfId="0" applyFont="1" applyFill="1" applyBorder="1" applyAlignment="1">
      <alignment horizontal="center"/>
    </xf>
    <xf numFmtId="0" fontId="4" fillId="19" borderId="1" xfId="0" applyFont="1" applyFill="1" applyBorder="1" applyAlignment="1">
      <alignment horizontal="center" vertical="center" wrapText="1"/>
    </xf>
    <xf numFmtId="0" fontId="4" fillId="19" borderId="24" xfId="0" applyFont="1" applyFill="1" applyBorder="1" applyAlignment="1">
      <alignment horizontal="center" vertical="center" wrapText="1"/>
    </xf>
    <xf numFmtId="0" fontId="11" fillId="14" borderId="1" xfId="0" applyFont="1" applyFill="1" applyBorder="1" applyAlignment="1">
      <alignment horizontal="center" vertical="center" wrapText="1"/>
    </xf>
    <xf numFmtId="0" fontId="11" fillId="14" borderId="24" xfId="0" applyFont="1" applyFill="1" applyBorder="1" applyAlignment="1">
      <alignment horizontal="center" vertical="center" wrapText="1"/>
    </xf>
    <xf numFmtId="0" fontId="16" fillId="15" borderId="17" xfId="0" applyFont="1" applyFill="1" applyBorder="1" applyAlignment="1">
      <alignment horizontal="center"/>
    </xf>
    <xf numFmtId="0" fontId="16" fillId="15" borderId="18" xfId="0" applyFont="1" applyFill="1" applyBorder="1" applyAlignment="1">
      <alignment horizontal="center"/>
    </xf>
    <xf numFmtId="0" fontId="16" fillId="15" borderId="19" xfId="0" applyFont="1" applyFill="1" applyBorder="1" applyAlignment="1">
      <alignment horizontal="center"/>
    </xf>
    <xf numFmtId="0" fontId="11" fillId="15" borderId="1" xfId="0" applyFont="1" applyFill="1" applyBorder="1" applyAlignment="1">
      <alignment horizontal="center" vertical="center" wrapText="1"/>
    </xf>
    <xf numFmtId="0" fontId="11" fillId="15" borderId="24" xfId="0" applyFont="1" applyFill="1" applyBorder="1" applyAlignment="1">
      <alignment horizontal="center" vertical="center" wrapText="1"/>
    </xf>
    <xf numFmtId="0" fontId="16" fillId="13" borderId="17" xfId="0" applyFont="1" applyFill="1" applyBorder="1" applyAlignment="1">
      <alignment horizontal="center"/>
    </xf>
    <xf numFmtId="0" fontId="16" fillId="13" borderId="18" xfId="0" applyFont="1" applyFill="1" applyBorder="1" applyAlignment="1">
      <alignment horizontal="center"/>
    </xf>
    <xf numFmtId="0" fontId="16" fillId="13" borderId="19" xfId="0" applyFont="1" applyFill="1" applyBorder="1" applyAlignment="1">
      <alignment horizontal="center"/>
    </xf>
    <xf numFmtId="0" fontId="11" fillId="13" borderId="1" xfId="0" applyFont="1" applyFill="1" applyBorder="1" applyAlignment="1">
      <alignment horizontal="center" vertical="center" wrapText="1"/>
    </xf>
    <xf numFmtId="0" fontId="11" fillId="13" borderId="24" xfId="0" applyFont="1" applyFill="1" applyBorder="1" applyAlignment="1">
      <alignment horizontal="center" vertical="center" wrapText="1"/>
    </xf>
    <xf numFmtId="0" fontId="16" fillId="14" borderId="17" xfId="0" applyFont="1" applyFill="1" applyBorder="1" applyAlignment="1">
      <alignment horizontal="center"/>
    </xf>
    <xf numFmtId="0" fontId="16" fillId="14" borderId="18" xfId="0" applyFont="1" applyFill="1" applyBorder="1" applyAlignment="1">
      <alignment horizontal="center"/>
    </xf>
    <xf numFmtId="0" fontId="16" fillId="14" borderId="19" xfId="0" applyFont="1" applyFill="1" applyBorder="1" applyAlignment="1">
      <alignment horizontal="center"/>
    </xf>
    <xf numFmtId="0" fontId="11" fillId="6" borderId="1" xfId="0" applyFont="1" applyFill="1" applyBorder="1" applyAlignment="1">
      <alignment horizontal="center" vertical="center" wrapText="1"/>
    </xf>
    <xf numFmtId="0" fontId="11" fillId="6" borderId="24" xfId="0" applyFont="1" applyFill="1" applyBorder="1" applyAlignment="1">
      <alignment horizontal="center" vertical="center" wrapText="1"/>
    </xf>
    <xf numFmtId="0" fontId="16" fillId="6" borderId="17" xfId="0" applyFont="1" applyFill="1" applyBorder="1" applyAlignment="1">
      <alignment horizontal="center"/>
    </xf>
    <xf numFmtId="0" fontId="16" fillId="6" borderId="18" xfId="0" applyFont="1" applyFill="1" applyBorder="1" applyAlignment="1">
      <alignment horizontal="center"/>
    </xf>
    <xf numFmtId="0" fontId="16" fillId="6" borderId="19" xfId="0" applyFont="1" applyFill="1" applyBorder="1" applyAlignment="1">
      <alignment horizontal="center"/>
    </xf>
    <xf numFmtId="0" fontId="21" fillId="11" borderId="0" xfId="0" applyFont="1" applyFill="1" applyAlignment="1">
      <alignment horizontal="left"/>
    </xf>
    <xf numFmtId="0" fontId="0" fillId="0" borderId="0" xfId="0" applyAlignment="1">
      <alignment vertical="center"/>
    </xf>
    <xf numFmtId="0" fontId="22" fillId="0" borderId="0" xfId="0" applyFont="1" applyAlignment="1">
      <alignment vertical="center"/>
    </xf>
    <xf numFmtId="0" fontId="23" fillId="0" borderId="0" xfId="0" applyFont="1" applyAlignment="1">
      <alignment horizontal="center" vertical="center"/>
    </xf>
    <xf numFmtId="0" fontId="24" fillId="0" borderId="0" xfId="0" applyFont="1" applyAlignment="1">
      <alignment horizontal="center" vertical="center"/>
    </xf>
  </cellXfs>
  <cellStyles count="2">
    <cellStyle name="Dziesiętny" xfId="1" builtinId="3"/>
    <cellStyle name="Normalny" xfId="0" builtinId="0"/>
  </cellStyles>
  <dxfs count="40">
    <dxf>
      <fill>
        <patternFill>
          <bgColor theme="5"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b/>
        <i val="0"/>
        <color rgb="FFFF0000"/>
      </font>
      <fill>
        <patternFill>
          <bgColor theme="5" tint="0.79998168889431442"/>
        </patternFill>
      </fill>
    </dxf>
    <dxf>
      <fill>
        <patternFill>
          <bgColor theme="0" tint="-0.14996795556505021"/>
        </patternFill>
      </fill>
    </dxf>
    <dxf>
      <font>
        <b/>
        <i val="0"/>
        <color rgb="FFFF0000"/>
      </font>
      <fill>
        <patternFill>
          <bgColor theme="5" tint="0.79998168889431442"/>
        </patternFill>
      </fill>
    </dxf>
    <dxf>
      <fill>
        <patternFill>
          <bgColor theme="5" tint="0.79998168889431442"/>
        </patternFill>
      </fill>
    </dxf>
    <dxf>
      <font>
        <b/>
        <i val="0"/>
        <color rgb="FFFF0000"/>
      </font>
      <fill>
        <patternFill>
          <bgColor theme="5" tint="0.79998168889431442"/>
        </patternFill>
      </fill>
    </dxf>
    <dxf>
      <fill>
        <patternFill>
          <bgColor theme="8" tint="0.79998168889431442"/>
        </patternFill>
      </fill>
    </dxf>
    <dxf>
      <font>
        <b/>
        <i val="0"/>
        <color rgb="FFFF0000"/>
      </font>
      <fill>
        <patternFill>
          <bgColor theme="5" tint="0.79998168889431442"/>
        </patternFill>
      </fill>
    </dxf>
    <dxf>
      <fill>
        <patternFill>
          <bgColor theme="7" tint="0.79998168889431442"/>
        </patternFill>
      </fill>
    </dxf>
    <dxf>
      <font>
        <b/>
        <i val="0"/>
        <color rgb="FFFF0000"/>
      </font>
      <fill>
        <patternFill>
          <bgColor theme="5" tint="0.79998168889431442"/>
        </patternFill>
      </fill>
    </dxf>
    <dxf>
      <fill>
        <patternFill>
          <bgColor theme="9" tint="0.79998168889431442"/>
        </patternFill>
      </fill>
    </dxf>
    <dxf>
      <font>
        <strike/>
        <color rgb="FFFF0000"/>
      </font>
      <fill>
        <patternFill>
          <bgColor rgb="FFFFFF00"/>
        </patternFill>
      </fill>
    </dxf>
    <dxf>
      <font>
        <strike/>
        <color rgb="FFFF0000"/>
      </font>
      <fill>
        <patternFill>
          <bgColor rgb="FFFFFF00"/>
        </patternFill>
      </fill>
    </dxf>
    <dxf>
      <font>
        <strike/>
        <color rgb="FFFF0000"/>
      </font>
      <fill>
        <patternFill>
          <bgColor rgb="FFFFFF00"/>
        </patternFill>
      </fill>
    </dxf>
    <dxf>
      <font>
        <color rgb="FFFFFF00"/>
      </font>
      <fill>
        <patternFill>
          <bgColor rgb="FFFFFF00"/>
        </patternFill>
      </fill>
    </dxf>
    <dxf>
      <font>
        <b/>
        <i val="0"/>
        <color rgb="FFFF0000"/>
      </font>
    </dxf>
    <dxf>
      <font>
        <strike/>
        <color rgb="FFFF0000"/>
      </font>
      <fill>
        <patternFill>
          <bgColor rgb="FFFFFF00"/>
        </patternFill>
      </fill>
    </dxf>
    <dxf>
      <font>
        <strike/>
        <color rgb="FFFF0000"/>
      </font>
      <fill>
        <patternFill>
          <bgColor rgb="FFFFFF00"/>
        </patternFill>
      </fill>
    </dxf>
    <dxf>
      <font>
        <strike/>
        <color rgb="FFFF0000"/>
      </font>
      <fill>
        <patternFill>
          <bgColor rgb="FFFFFF00"/>
        </patternFill>
      </fill>
    </dxf>
    <dxf>
      <font>
        <color rgb="FFFFFF00"/>
      </font>
      <fill>
        <patternFill>
          <bgColor rgb="FFFFFF00"/>
        </patternFill>
      </fill>
    </dxf>
    <dxf>
      <font>
        <color rgb="FFFFFF00"/>
      </font>
      <fill>
        <patternFill>
          <bgColor rgb="FFFFFF00"/>
        </patternFill>
      </fill>
    </dxf>
    <dxf>
      <font>
        <b/>
        <i val="0"/>
        <color rgb="FFFF0000"/>
      </font>
    </dxf>
    <dxf>
      <font>
        <strike/>
        <color rgb="FFFF0000"/>
      </font>
      <fill>
        <patternFill>
          <bgColor rgb="FFFFFF00"/>
        </patternFill>
      </fill>
    </dxf>
    <dxf>
      <font>
        <strike/>
        <color rgb="FFFF0000"/>
      </font>
      <fill>
        <patternFill>
          <bgColor rgb="FFFFFF00"/>
        </patternFill>
      </fill>
    </dxf>
    <dxf>
      <font>
        <strike/>
        <color rgb="FFFF0000"/>
      </font>
      <fill>
        <patternFill>
          <bgColor rgb="FFFFFF00"/>
        </patternFill>
      </fill>
    </dxf>
    <dxf>
      <font>
        <color rgb="FFFFFF00"/>
      </font>
      <fill>
        <patternFill>
          <bgColor rgb="FFFFFF00"/>
        </patternFill>
      </fill>
    </dxf>
    <dxf>
      <font>
        <color rgb="FFFFFF00"/>
      </font>
      <fill>
        <patternFill>
          <bgColor rgb="FFFFFF00"/>
        </patternFill>
      </fill>
    </dxf>
    <dxf>
      <font>
        <b/>
        <i val="0"/>
        <color rgb="FFFF0000"/>
      </font>
    </dxf>
    <dxf>
      <font>
        <strike/>
        <color rgb="FFFF0000"/>
      </font>
      <fill>
        <patternFill>
          <bgColor rgb="FFFFFF00"/>
        </patternFill>
      </fill>
    </dxf>
    <dxf>
      <font>
        <strike/>
        <color rgb="FFFF0000"/>
      </font>
      <fill>
        <patternFill>
          <bgColor rgb="FFFFFF00"/>
        </patternFill>
      </fill>
    </dxf>
    <dxf>
      <font>
        <strike/>
        <color rgb="FFFF0000"/>
      </font>
      <fill>
        <patternFill>
          <bgColor rgb="FFFFFF00"/>
        </patternFill>
      </fill>
    </dxf>
    <dxf>
      <font>
        <color rgb="FFFFFF00"/>
      </font>
      <fill>
        <patternFill>
          <bgColor rgb="FFFFFF00"/>
        </patternFill>
      </fill>
    </dxf>
    <dxf>
      <font>
        <color rgb="FFFFFF00"/>
      </font>
      <fill>
        <patternFill>
          <bgColor rgb="FFFFFF00"/>
        </patternFill>
      </fill>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Drop" dropStyle="combo" dx="26" fmlaLink="$M35" fmlaRange="Controls!$A$4:$A$5" noThreeD="1" sel="1" val="0"/>
</file>

<file path=xl/ctrlProps/ctrlProp2.xml><?xml version="1.0" encoding="utf-8"?>
<formControlPr xmlns="http://schemas.microsoft.com/office/spreadsheetml/2009/9/main" objectType="Drop" dropStyle="combo" dx="26" fmlaLink="$M34" fmlaRange="Controls!$A$4:$A$5" noThreeD="1" sel="1" val="0"/>
</file>

<file path=xl/ctrlProps/ctrlProp3.xml><?xml version="1.0" encoding="utf-8"?>
<formControlPr xmlns="http://schemas.microsoft.com/office/spreadsheetml/2009/9/main" objectType="Drop" dropStyle="combo" dx="26" fmlaLink="$M34" fmlaRange="Controls!$A$4:$A$5" noThreeD="1" sel="1" val="0"/>
</file>

<file path=xl/ctrlProps/ctrlProp4.xml><?xml version="1.0" encoding="utf-8"?>
<formControlPr xmlns="http://schemas.microsoft.com/office/spreadsheetml/2009/9/main" objectType="Drop" dropStyle="combo" dx="26" fmlaLink="$M35" fmlaRange="Controls!$A$4:$A$5" noThreeD="1" sel="1" val="0"/>
</file>

<file path=xl/ctrlProps/ctrlProp5.xml><?xml version="1.0" encoding="utf-8"?>
<formControlPr xmlns="http://schemas.microsoft.com/office/spreadsheetml/2009/9/main" objectType="Drop" dropStyle="combo" dx="26" fmlaLink="$M34" fmlaRange="Controls!$A$4:$A$5" noThreeD="1" sel="1" val="0"/>
</file>

<file path=xl/ctrlProps/ctrlProp6.xml><?xml version="1.0" encoding="utf-8"?>
<formControlPr xmlns="http://schemas.microsoft.com/office/spreadsheetml/2009/9/main" objectType="Drop" dropStyle="combo" dx="26" fmlaLink="$M35" fmlaRange="Controls!$A$4:$A$5" noThreeD="1" sel="1" val="0"/>
</file>

<file path=xl/ctrlProps/ctrlProp7.xml><?xml version="1.0" encoding="utf-8"?>
<formControlPr xmlns="http://schemas.microsoft.com/office/spreadsheetml/2009/9/main" objectType="Drop" dropStyle="combo" dx="26" fmlaLink="$M34" fmlaRange="Controls!$A$4:$A$5" noThreeD="1" sel="1" val="0"/>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5238750</xdr:colOff>
      <xdr:row>23</xdr:row>
      <xdr:rowOff>92868</xdr:rowOff>
    </xdr:from>
    <xdr:to>
      <xdr:col>1</xdr:col>
      <xdr:colOff>6400800</xdr:colOff>
      <xdr:row>25</xdr:row>
      <xdr:rowOff>121443</xdr:rowOff>
    </xdr:to>
    <xdr:pic>
      <xdr:nvPicPr>
        <xdr:cNvPr id="2" name="Picture 4" descr="File:Cc-by-nc-sa icon.svg">
          <a:extLst>
            <a:ext uri="{FF2B5EF4-FFF2-40B4-BE49-F238E27FC236}">
              <a16:creationId xmlns:a16="http://schemas.microsoft.com/office/drawing/2014/main" id="{8AB4D92C-3C8F-669C-76D8-AC084B2B58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95938" y="9213056"/>
          <a:ext cx="1162050"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4214812</xdr:colOff>
      <xdr:row>12</xdr:row>
      <xdr:rowOff>145257</xdr:rowOff>
    </xdr:from>
    <xdr:to>
      <xdr:col>1</xdr:col>
      <xdr:colOff>7105650</xdr:colOff>
      <xdr:row>17</xdr:row>
      <xdr:rowOff>38100</xdr:rowOff>
    </xdr:to>
    <xdr:pic>
      <xdr:nvPicPr>
        <xdr:cNvPr id="3" name="Obraz 7">
          <a:extLst>
            <a:ext uri="{FF2B5EF4-FFF2-40B4-BE49-F238E27FC236}">
              <a16:creationId xmlns:a16="http://schemas.microsoft.com/office/drawing/2014/main" id="{C35E3017-C1FE-450B-AE40-F38225CDBB7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0" y="7158038"/>
          <a:ext cx="2890838" cy="857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33</xdr:row>
          <xdr:rowOff>85725</xdr:rowOff>
        </xdr:from>
        <xdr:to>
          <xdr:col>1</xdr:col>
          <xdr:colOff>1095375</xdr:colOff>
          <xdr:row>33</xdr:row>
          <xdr:rowOff>314325</xdr:rowOff>
        </xdr:to>
        <xdr:sp macro="" textlink="">
          <xdr:nvSpPr>
            <xdr:cNvPr id="9223" name="Drop Down 7" hidden="1">
              <a:extLst>
                <a:ext uri="{63B3BB69-23CF-44E3-9099-C40C66FF867C}">
                  <a14:compatExt spid="_x0000_s9223"/>
                </a:ext>
                <a:ext uri="{FF2B5EF4-FFF2-40B4-BE49-F238E27FC236}">
                  <a16:creationId xmlns:a16="http://schemas.microsoft.com/office/drawing/2014/main" id="{00000000-0008-0000-0400-000007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34</xdr:row>
          <xdr:rowOff>85725</xdr:rowOff>
        </xdr:from>
        <xdr:to>
          <xdr:col>1</xdr:col>
          <xdr:colOff>1095375</xdr:colOff>
          <xdr:row>34</xdr:row>
          <xdr:rowOff>314325</xdr:rowOff>
        </xdr:to>
        <xdr:sp macro="" textlink="">
          <xdr:nvSpPr>
            <xdr:cNvPr id="9224" name="Drop Down 8" hidden="1">
              <a:extLst>
                <a:ext uri="{63B3BB69-23CF-44E3-9099-C40C66FF867C}">
                  <a14:compatExt spid="_x0000_s9224"/>
                </a:ext>
                <a:ext uri="{FF2B5EF4-FFF2-40B4-BE49-F238E27FC236}">
                  <a16:creationId xmlns:a16="http://schemas.microsoft.com/office/drawing/2014/main" id="{00000000-0008-0000-0400-000008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33</xdr:row>
          <xdr:rowOff>85725</xdr:rowOff>
        </xdr:from>
        <xdr:to>
          <xdr:col>1</xdr:col>
          <xdr:colOff>1095375</xdr:colOff>
          <xdr:row>33</xdr:row>
          <xdr:rowOff>314325</xdr:rowOff>
        </xdr:to>
        <xdr:sp macro="" textlink="">
          <xdr:nvSpPr>
            <xdr:cNvPr id="19457" name="Drop Down 1" hidden="1">
              <a:extLst>
                <a:ext uri="{63B3BB69-23CF-44E3-9099-C40C66FF867C}">
                  <a14:compatExt spid="_x0000_s19457"/>
                </a:ext>
                <a:ext uri="{FF2B5EF4-FFF2-40B4-BE49-F238E27FC236}">
                  <a16:creationId xmlns:a16="http://schemas.microsoft.com/office/drawing/2014/main" id="{00000000-0008-0000-0600-000001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34</xdr:row>
          <xdr:rowOff>85725</xdr:rowOff>
        </xdr:from>
        <xdr:to>
          <xdr:col>1</xdr:col>
          <xdr:colOff>1095375</xdr:colOff>
          <xdr:row>34</xdr:row>
          <xdr:rowOff>314325</xdr:rowOff>
        </xdr:to>
        <xdr:sp macro="" textlink="">
          <xdr:nvSpPr>
            <xdr:cNvPr id="19458" name="Drop Down 2" hidden="1">
              <a:extLst>
                <a:ext uri="{63B3BB69-23CF-44E3-9099-C40C66FF867C}">
                  <a14:compatExt spid="_x0000_s19458"/>
                </a:ext>
                <a:ext uri="{FF2B5EF4-FFF2-40B4-BE49-F238E27FC236}">
                  <a16:creationId xmlns:a16="http://schemas.microsoft.com/office/drawing/2014/main" id="{00000000-0008-0000-0600-000002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33</xdr:row>
          <xdr:rowOff>85725</xdr:rowOff>
        </xdr:from>
        <xdr:to>
          <xdr:col>1</xdr:col>
          <xdr:colOff>1095375</xdr:colOff>
          <xdr:row>33</xdr:row>
          <xdr:rowOff>314325</xdr:rowOff>
        </xdr:to>
        <xdr:sp macro="" textlink="">
          <xdr:nvSpPr>
            <xdr:cNvPr id="20481" name="Drop Down 1" hidden="1">
              <a:extLst>
                <a:ext uri="{63B3BB69-23CF-44E3-9099-C40C66FF867C}">
                  <a14:compatExt spid="_x0000_s20481"/>
                </a:ext>
                <a:ext uri="{FF2B5EF4-FFF2-40B4-BE49-F238E27FC236}">
                  <a16:creationId xmlns:a16="http://schemas.microsoft.com/office/drawing/2014/main" id="{00000000-0008-0000-0800-000001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34</xdr:row>
          <xdr:rowOff>85725</xdr:rowOff>
        </xdr:from>
        <xdr:to>
          <xdr:col>1</xdr:col>
          <xdr:colOff>1095375</xdr:colOff>
          <xdr:row>34</xdr:row>
          <xdr:rowOff>314325</xdr:rowOff>
        </xdr:to>
        <xdr:sp macro="" textlink="">
          <xdr:nvSpPr>
            <xdr:cNvPr id="20482" name="Drop Down 2" hidden="1">
              <a:extLst>
                <a:ext uri="{63B3BB69-23CF-44E3-9099-C40C66FF867C}">
                  <a14:compatExt spid="_x0000_s20482"/>
                </a:ext>
                <a:ext uri="{FF2B5EF4-FFF2-40B4-BE49-F238E27FC236}">
                  <a16:creationId xmlns:a16="http://schemas.microsoft.com/office/drawing/2014/main" id="{00000000-0008-0000-0800-0000025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33</xdr:row>
          <xdr:rowOff>85725</xdr:rowOff>
        </xdr:from>
        <xdr:to>
          <xdr:col>1</xdr:col>
          <xdr:colOff>1095375</xdr:colOff>
          <xdr:row>33</xdr:row>
          <xdr:rowOff>314325</xdr:rowOff>
        </xdr:to>
        <xdr:sp macro="" textlink="">
          <xdr:nvSpPr>
            <xdr:cNvPr id="21505" name="Drop Down 1" hidden="1">
              <a:extLst>
                <a:ext uri="{63B3BB69-23CF-44E3-9099-C40C66FF867C}">
                  <a14:compatExt spid="_x0000_s21505"/>
                </a:ext>
                <a:ext uri="{FF2B5EF4-FFF2-40B4-BE49-F238E27FC236}">
                  <a16:creationId xmlns:a16="http://schemas.microsoft.com/office/drawing/2014/main" id="{00000000-0008-0000-0A00-000001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9.bin"/><Relationship Id="rId4" Type="http://schemas.openxmlformats.org/officeDocument/2006/relationships/ctrlProp" Target="../ctrlProps/ctrlProp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7.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20553-026F-493E-9573-BD0CDDEF0466}">
  <sheetPr codeName="Arkusz4"/>
  <dimension ref="A1:I19"/>
  <sheetViews>
    <sheetView workbookViewId="0">
      <selection activeCell="C24" sqref="C24"/>
    </sheetView>
  </sheetViews>
  <sheetFormatPr defaultRowHeight="15" x14ac:dyDescent="0.25"/>
  <cols>
    <col min="1" max="1" width="25.85546875" customWidth="1"/>
    <col min="2" max="2" width="11.5703125" customWidth="1"/>
    <col min="3" max="3" width="36.42578125" customWidth="1"/>
    <col min="4" max="4" width="10.140625" bestFit="1" customWidth="1"/>
    <col min="5" max="5" width="10.7109375" customWidth="1"/>
    <col min="7" max="7" width="9.7109375" bestFit="1" customWidth="1"/>
  </cols>
  <sheetData>
    <row r="1" spans="1:9" x14ac:dyDescent="0.25">
      <c r="D1" s="8" t="s">
        <v>118</v>
      </c>
      <c r="E1" s="8" t="s">
        <v>119</v>
      </c>
      <c r="F1" s="8" t="s">
        <v>120</v>
      </c>
      <c r="G1" s="8" t="s">
        <v>121</v>
      </c>
      <c r="H1" s="8" t="s">
        <v>122</v>
      </c>
      <c r="I1" s="8" t="s">
        <v>122</v>
      </c>
    </row>
    <row r="2" spans="1:9" x14ac:dyDescent="0.25">
      <c r="A2" s="7" t="s">
        <v>93</v>
      </c>
      <c r="B2" s="7" t="s">
        <v>102</v>
      </c>
      <c r="D2" s="3" t="s">
        <v>127</v>
      </c>
      <c r="E2" s="3" t="s">
        <v>123</v>
      </c>
      <c r="F2" s="3" t="s">
        <v>124</v>
      </c>
      <c r="G2" s="3" t="s">
        <v>125</v>
      </c>
      <c r="H2" s="3" t="s">
        <v>128</v>
      </c>
      <c r="I2" s="3" t="s">
        <v>129</v>
      </c>
    </row>
    <row r="3" spans="1:9" x14ac:dyDescent="0.25">
      <c r="A3" t="s">
        <v>90</v>
      </c>
      <c r="B3" t="s">
        <v>103</v>
      </c>
      <c r="C3" s="1"/>
      <c r="D3">
        <v>1</v>
      </c>
      <c r="E3">
        <v>1</v>
      </c>
      <c r="F3">
        <v>1</v>
      </c>
      <c r="G3">
        <v>1</v>
      </c>
      <c r="H3">
        <v>1</v>
      </c>
      <c r="I3">
        <v>1</v>
      </c>
    </row>
    <row r="4" spans="1:9" x14ac:dyDescent="0.25">
      <c r="A4" t="s">
        <v>91</v>
      </c>
      <c r="B4" t="s">
        <v>103</v>
      </c>
      <c r="C4" s="1"/>
      <c r="D4">
        <v>1</v>
      </c>
      <c r="E4">
        <v>1</v>
      </c>
      <c r="F4">
        <v>1</v>
      </c>
      <c r="G4">
        <v>1</v>
      </c>
      <c r="H4">
        <v>1</v>
      </c>
      <c r="I4">
        <v>1</v>
      </c>
    </row>
    <row r="5" spans="1:9" x14ac:dyDescent="0.25">
      <c r="A5" t="s">
        <v>92</v>
      </c>
      <c r="B5" t="s">
        <v>103</v>
      </c>
      <c r="C5" s="1"/>
      <c r="D5">
        <v>1</v>
      </c>
      <c r="E5">
        <v>1</v>
      </c>
      <c r="F5">
        <v>1</v>
      </c>
      <c r="G5">
        <v>1</v>
      </c>
      <c r="H5">
        <v>1</v>
      </c>
      <c r="I5">
        <v>1</v>
      </c>
    </row>
    <row r="6" spans="1:9" x14ac:dyDescent="0.25">
      <c r="A6" t="s">
        <v>94</v>
      </c>
      <c r="B6" t="s">
        <v>103</v>
      </c>
      <c r="C6" s="1" t="s">
        <v>132</v>
      </c>
      <c r="D6" s="7">
        <f>IF(MOD((D12+D13),5)=0,ROUNDDOWN((D12+D13)/5,0),ROUNDDOWN((D12+D13)/5,0)+1)+IF(MOD(D14,5)=0,ROUNDDOWN(D14/5,0),ROUNDDOWN(D14/5,0)+1)</f>
        <v>1</v>
      </c>
      <c r="E6" s="7">
        <f t="shared" ref="E6:I6" si="0">IF(MOD((E12+E13),5)=0,ROUNDDOWN((E12+E13)/5,0),ROUNDDOWN((E12+E13)/5,0)+1)+IF(MOD(E14,5)=0,ROUNDDOWN(E14/5,0),ROUNDDOWN(E14/5,0)+1)</f>
        <v>3</v>
      </c>
      <c r="F6" s="7">
        <f t="shared" si="0"/>
        <v>6</v>
      </c>
      <c r="G6" s="7">
        <f t="shared" si="0"/>
        <v>8</v>
      </c>
      <c r="H6" s="7">
        <f t="shared" si="0"/>
        <v>10</v>
      </c>
      <c r="I6" s="7">
        <f t="shared" si="0"/>
        <v>10</v>
      </c>
    </row>
    <row r="7" spans="1:9" x14ac:dyDescent="0.25">
      <c r="A7" t="s">
        <v>107</v>
      </c>
      <c r="B7" t="s">
        <v>103</v>
      </c>
      <c r="C7" s="1"/>
      <c r="D7">
        <v>0</v>
      </c>
      <c r="E7">
        <v>0</v>
      </c>
      <c r="F7">
        <v>0</v>
      </c>
      <c r="G7">
        <v>0</v>
      </c>
      <c r="H7">
        <v>1</v>
      </c>
      <c r="I7">
        <v>0</v>
      </c>
    </row>
    <row r="8" spans="1:9" x14ac:dyDescent="0.25">
      <c r="A8" t="s">
        <v>95</v>
      </c>
      <c r="B8" t="s">
        <v>104</v>
      </c>
      <c r="C8" s="1"/>
      <c r="D8">
        <v>1</v>
      </c>
      <c r="E8">
        <v>1</v>
      </c>
      <c r="F8">
        <v>1</v>
      </c>
      <c r="G8">
        <v>1</v>
      </c>
      <c r="H8">
        <v>1</v>
      </c>
      <c r="I8">
        <v>1</v>
      </c>
    </row>
    <row r="9" spans="1:9" x14ac:dyDescent="0.25">
      <c r="A9" t="s">
        <v>96</v>
      </c>
      <c r="B9" t="s">
        <v>104</v>
      </c>
      <c r="C9" s="1"/>
      <c r="D9">
        <v>0</v>
      </c>
      <c r="E9">
        <v>1</v>
      </c>
      <c r="F9">
        <v>1</v>
      </c>
      <c r="G9">
        <v>1</v>
      </c>
      <c r="H9">
        <v>1</v>
      </c>
      <c r="I9">
        <v>1</v>
      </c>
    </row>
    <row r="10" spans="1:9" x14ac:dyDescent="0.25">
      <c r="A10" t="s">
        <v>97</v>
      </c>
      <c r="B10" t="s">
        <v>104</v>
      </c>
      <c r="C10" s="1"/>
      <c r="D10">
        <v>0</v>
      </c>
      <c r="E10">
        <v>0</v>
      </c>
      <c r="F10">
        <v>1</v>
      </c>
      <c r="G10">
        <v>1</v>
      </c>
      <c r="H10">
        <v>1</v>
      </c>
      <c r="I10">
        <v>1</v>
      </c>
    </row>
    <row r="11" spans="1:9" x14ac:dyDescent="0.25">
      <c r="A11" t="s">
        <v>98</v>
      </c>
      <c r="B11" t="s">
        <v>104</v>
      </c>
      <c r="C11" s="1"/>
      <c r="D11">
        <v>0</v>
      </c>
      <c r="E11">
        <v>0</v>
      </c>
      <c r="F11">
        <v>0</v>
      </c>
      <c r="G11">
        <v>0</v>
      </c>
      <c r="H11">
        <v>1</v>
      </c>
      <c r="I11">
        <v>1</v>
      </c>
    </row>
    <row r="12" spans="1:9" x14ac:dyDescent="0.25">
      <c r="A12" t="s">
        <v>99</v>
      </c>
      <c r="B12" t="s">
        <v>105</v>
      </c>
      <c r="C12" s="1"/>
      <c r="D12">
        <v>3</v>
      </c>
      <c r="E12">
        <v>8</v>
      </c>
      <c r="F12">
        <v>15</v>
      </c>
      <c r="G12">
        <v>18</v>
      </c>
      <c r="H12">
        <v>25</v>
      </c>
      <c r="I12">
        <v>25</v>
      </c>
    </row>
    <row r="13" spans="1:9" x14ac:dyDescent="0.25">
      <c r="A13" t="s">
        <v>100</v>
      </c>
      <c r="B13" t="s">
        <v>105</v>
      </c>
      <c r="C13" s="1"/>
      <c r="D13">
        <v>1</v>
      </c>
      <c r="E13">
        <v>2</v>
      </c>
      <c r="F13">
        <v>3</v>
      </c>
      <c r="G13">
        <v>4</v>
      </c>
      <c r="H13">
        <v>5</v>
      </c>
      <c r="I13">
        <v>5</v>
      </c>
    </row>
    <row r="14" spans="1:9" x14ac:dyDescent="0.25">
      <c r="A14" t="s">
        <v>101</v>
      </c>
      <c r="B14" t="s">
        <v>106</v>
      </c>
      <c r="C14" s="1"/>
      <c r="D14">
        <v>0</v>
      </c>
      <c r="E14">
        <v>5</v>
      </c>
      <c r="F14">
        <v>10</v>
      </c>
      <c r="G14">
        <v>15</v>
      </c>
      <c r="H14">
        <v>20</v>
      </c>
      <c r="I14">
        <v>20</v>
      </c>
    </row>
    <row r="15" spans="1:9" x14ac:dyDescent="0.25">
      <c r="A15" t="s">
        <v>111</v>
      </c>
      <c r="B15" t="s">
        <v>113</v>
      </c>
      <c r="C15" s="1" t="s">
        <v>112</v>
      </c>
    </row>
    <row r="16" spans="1:9" x14ac:dyDescent="0.25">
      <c r="A16" t="s">
        <v>108</v>
      </c>
      <c r="B16" t="s">
        <v>113</v>
      </c>
      <c r="C16" s="1" t="s">
        <v>126</v>
      </c>
      <c r="H16">
        <v>0</v>
      </c>
      <c r="I16">
        <v>2</v>
      </c>
    </row>
    <row r="17" spans="1:3" x14ac:dyDescent="0.25">
      <c r="A17" t="s">
        <v>109</v>
      </c>
      <c r="B17" t="s">
        <v>113</v>
      </c>
      <c r="C17" s="1" t="s">
        <v>114</v>
      </c>
    </row>
    <row r="18" spans="1:3" x14ac:dyDescent="0.25">
      <c r="A18" t="s">
        <v>110</v>
      </c>
      <c r="B18" t="s">
        <v>113</v>
      </c>
      <c r="C18" s="1" t="s">
        <v>115</v>
      </c>
    </row>
    <row r="19" spans="1:3" x14ac:dyDescent="0.25">
      <c r="A19" t="s">
        <v>116</v>
      </c>
      <c r="B19" t="s">
        <v>113</v>
      </c>
      <c r="C19" s="1" t="s">
        <v>117</v>
      </c>
    </row>
  </sheetData>
  <phoneticPr fontId="3"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4CDBF-2165-4114-BB84-458158FF5229}">
  <sheetPr codeName="Arkusz8">
    <tabColor theme="5" tint="0.39997558519241921"/>
  </sheetPr>
  <dimension ref="A1:AP137"/>
  <sheetViews>
    <sheetView zoomScale="80" zoomScaleNormal="80" workbookViewId="0">
      <pane xSplit="3" ySplit="17" topLeftCell="D18" activePane="bottomRight" state="frozen"/>
      <selection pane="topRight" activeCell="D1" sqref="D1"/>
      <selection pane="bottomLeft" activeCell="A13" sqref="A13"/>
      <selection pane="bottomRight" activeCell="H20" sqref="H20"/>
    </sheetView>
  </sheetViews>
  <sheetFormatPr defaultRowHeight="15" x14ac:dyDescent="0.25"/>
  <cols>
    <col min="1" max="1" width="5.42578125" customWidth="1"/>
    <col min="2" max="2" width="44" customWidth="1"/>
    <col min="3" max="3" width="9.7109375" customWidth="1"/>
    <col min="4" max="19" width="7.7109375" customWidth="1"/>
    <col min="20" max="42" width="17.42578125" customWidth="1"/>
    <col min="43" max="48" width="5.7109375" customWidth="1"/>
  </cols>
  <sheetData>
    <row r="1" spans="2:42" ht="15.75" x14ac:dyDescent="0.25">
      <c r="D1" s="189" t="s">
        <v>293</v>
      </c>
      <c r="E1" s="190"/>
      <c r="F1" s="190"/>
      <c r="G1" s="190"/>
      <c r="H1" s="190"/>
      <c r="I1" s="190"/>
      <c r="J1" s="190"/>
      <c r="K1" s="190"/>
      <c r="L1" s="190"/>
      <c r="M1" s="190"/>
      <c r="N1" s="190"/>
      <c r="O1" s="190"/>
      <c r="P1" s="190"/>
      <c r="Q1" s="190"/>
      <c r="R1" s="190"/>
      <c r="S1" s="190"/>
      <c r="T1" s="190"/>
      <c r="U1" s="190"/>
      <c r="V1" s="190"/>
      <c r="W1" s="190"/>
      <c r="X1" s="190"/>
      <c r="Y1" s="190"/>
      <c r="Z1" s="190"/>
    </row>
    <row r="2" spans="2:42" x14ac:dyDescent="0.25">
      <c r="D2" s="185" t="s">
        <v>422</v>
      </c>
      <c r="E2" s="186"/>
      <c r="F2" s="186"/>
      <c r="G2" s="186"/>
      <c r="H2" s="186"/>
      <c r="I2" s="186"/>
      <c r="J2" s="186"/>
      <c r="K2" s="186"/>
      <c r="L2" s="186"/>
      <c r="M2" s="186"/>
      <c r="N2" s="186"/>
      <c r="O2" s="186"/>
      <c r="P2" s="186"/>
      <c r="Q2" s="186"/>
      <c r="R2" s="186"/>
      <c r="S2" s="186"/>
      <c r="T2" s="186"/>
      <c r="U2" s="186"/>
      <c r="V2" s="186"/>
      <c r="W2" s="186"/>
      <c r="X2" s="186"/>
      <c r="Y2" s="186"/>
      <c r="Z2" s="187"/>
    </row>
    <row r="3" spans="2:42" ht="30" customHeight="1" x14ac:dyDescent="0.25">
      <c r="D3" s="173" t="s">
        <v>423</v>
      </c>
      <c r="E3" s="174"/>
      <c r="F3" s="174"/>
      <c r="G3" s="174"/>
      <c r="H3" s="174"/>
      <c r="I3" s="174"/>
      <c r="J3" s="174"/>
      <c r="K3" s="174"/>
      <c r="L3" s="174"/>
      <c r="M3" s="174"/>
      <c r="N3" s="174"/>
      <c r="O3" s="174"/>
      <c r="P3" s="174"/>
      <c r="Q3" s="174"/>
      <c r="R3" s="174"/>
      <c r="S3" s="174"/>
      <c r="T3" s="174"/>
      <c r="U3" s="174"/>
      <c r="V3" s="174"/>
      <c r="W3" s="174"/>
      <c r="X3" s="174"/>
      <c r="Y3" s="174"/>
      <c r="Z3" s="175"/>
    </row>
    <row r="4" spans="2:42" x14ac:dyDescent="0.25">
      <c r="D4" s="177" t="s">
        <v>424</v>
      </c>
      <c r="E4" s="178"/>
      <c r="F4" s="178"/>
      <c r="G4" s="178"/>
      <c r="H4" s="178"/>
      <c r="I4" s="178"/>
      <c r="J4" s="178"/>
      <c r="K4" s="178"/>
      <c r="L4" s="178"/>
      <c r="M4" s="178"/>
      <c r="N4" s="178"/>
      <c r="O4" s="178"/>
      <c r="P4" s="178"/>
      <c r="Q4" s="178"/>
      <c r="R4" s="178"/>
      <c r="S4" s="178"/>
      <c r="T4" s="178"/>
      <c r="U4" s="178"/>
      <c r="V4" s="178"/>
      <c r="W4" s="178"/>
      <c r="X4" s="178"/>
      <c r="Y4" s="178"/>
      <c r="Z4" s="179"/>
    </row>
    <row r="6" spans="2:42" ht="21" x14ac:dyDescent="0.35">
      <c r="D6" s="215" t="s">
        <v>249</v>
      </c>
      <c r="E6" s="215"/>
      <c r="F6" s="215"/>
      <c r="G6" s="215"/>
      <c r="H6" s="215"/>
      <c r="I6" s="215"/>
      <c r="J6" s="215"/>
      <c r="K6" s="215"/>
      <c r="L6" s="215"/>
      <c r="M6" s="215"/>
      <c r="N6" s="215"/>
      <c r="O6" s="215"/>
      <c r="P6" s="215"/>
      <c r="Q6" s="215"/>
      <c r="R6" s="215"/>
      <c r="S6" s="215"/>
    </row>
    <row r="7" spans="2:42" ht="28.9" customHeight="1" x14ac:dyDescent="0.35">
      <c r="D7" s="215" t="s">
        <v>248</v>
      </c>
      <c r="E7" s="215"/>
      <c r="F7" s="215"/>
      <c r="G7" s="215"/>
      <c r="H7" s="215"/>
      <c r="I7" s="215"/>
      <c r="J7" s="215"/>
      <c r="K7" s="215"/>
      <c r="L7" s="215"/>
      <c r="M7" s="215"/>
      <c r="N7" s="215"/>
      <c r="O7" s="215"/>
      <c r="P7" s="215"/>
      <c r="Q7" s="215"/>
      <c r="R7" s="215"/>
      <c r="S7" s="215"/>
    </row>
    <row r="8" spans="2:42" ht="14.45" customHeight="1" x14ac:dyDescent="0.25">
      <c r="B8" s="198" t="s">
        <v>170</v>
      </c>
      <c r="C8" s="198"/>
      <c r="D8" s="63" t="s">
        <v>250</v>
      </c>
      <c r="E8" s="63" t="s">
        <v>251</v>
      </c>
      <c r="F8" s="63" t="s">
        <v>252</v>
      </c>
      <c r="G8" s="63" t="s">
        <v>253</v>
      </c>
      <c r="H8" s="63" t="s">
        <v>254</v>
      </c>
      <c r="I8" s="63" t="s">
        <v>255</v>
      </c>
      <c r="J8" s="63" t="s">
        <v>256</v>
      </c>
      <c r="K8" s="64" t="s">
        <v>257</v>
      </c>
      <c r="L8" s="64" t="s">
        <v>258</v>
      </c>
      <c r="M8" s="64" t="s">
        <v>259</v>
      </c>
      <c r="N8" s="64" t="s">
        <v>260</v>
      </c>
      <c r="O8" s="64" t="s">
        <v>261</v>
      </c>
      <c r="P8" s="64" t="s">
        <v>262</v>
      </c>
      <c r="Q8" s="64" t="s">
        <v>263</v>
      </c>
      <c r="R8" s="64" t="s">
        <v>264</v>
      </c>
      <c r="S8" s="64" t="s">
        <v>265</v>
      </c>
    </row>
    <row r="9" spans="2:42" ht="66" customHeight="1" x14ac:dyDescent="0.25">
      <c r="B9" s="198" t="s">
        <v>171</v>
      </c>
      <c r="C9" s="198"/>
      <c r="D9" s="65" t="s">
        <v>74</v>
      </c>
      <c r="E9" s="65" t="s">
        <v>75</v>
      </c>
      <c r="F9" s="65" t="s">
        <v>76</v>
      </c>
      <c r="G9" s="65" t="s">
        <v>82</v>
      </c>
      <c r="H9" s="65" t="s">
        <v>79</v>
      </c>
      <c r="I9" s="65" t="s">
        <v>80</v>
      </c>
      <c r="J9" s="65" t="s">
        <v>81</v>
      </c>
      <c r="K9" s="66" t="s">
        <v>77</v>
      </c>
      <c r="L9" s="66" t="s">
        <v>78</v>
      </c>
      <c r="M9" s="66" t="s">
        <v>83</v>
      </c>
      <c r="N9" s="66" t="s">
        <v>84</v>
      </c>
      <c r="O9" s="66" t="s">
        <v>85</v>
      </c>
      <c r="P9" s="66" t="s">
        <v>86</v>
      </c>
      <c r="Q9" s="66" t="s">
        <v>87</v>
      </c>
      <c r="R9" s="66" t="s">
        <v>88</v>
      </c>
      <c r="S9" s="66" t="s">
        <v>89</v>
      </c>
    </row>
    <row r="10" spans="2:42" x14ac:dyDescent="0.25">
      <c r="B10" s="198" t="s">
        <v>162</v>
      </c>
      <c r="C10" s="198"/>
      <c r="D10" s="14" t="s">
        <v>146</v>
      </c>
      <c r="E10" s="14" t="s">
        <v>146</v>
      </c>
      <c r="F10" s="14" t="s">
        <v>146</v>
      </c>
      <c r="G10" s="14" t="s">
        <v>146</v>
      </c>
      <c r="H10" s="14" t="s">
        <v>146</v>
      </c>
      <c r="I10" s="14" t="s">
        <v>146</v>
      </c>
      <c r="J10" s="14" t="s">
        <v>146</v>
      </c>
      <c r="K10" s="6" t="s">
        <v>7</v>
      </c>
      <c r="L10" s="6" t="s">
        <v>7</v>
      </c>
      <c r="M10" s="6" t="s">
        <v>7</v>
      </c>
      <c r="N10" s="6" t="s">
        <v>7</v>
      </c>
      <c r="O10" s="6" t="s">
        <v>7</v>
      </c>
      <c r="P10" s="6" t="s">
        <v>7</v>
      </c>
      <c r="Q10" s="6" t="s">
        <v>7</v>
      </c>
      <c r="R10" s="6" t="s">
        <v>7</v>
      </c>
      <c r="S10" s="6" t="s">
        <v>7</v>
      </c>
    </row>
    <row r="11" spans="2:42" x14ac:dyDescent="0.25">
      <c r="B11" s="198" t="s">
        <v>163</v>
      </c>
      <c r="C11" s="198"/>
      <c r="D11" s="14" t="s">
        <v>3</v>
      </c>
      <c r="E11" s="14" t="s">
        <v>1</v>
      </c>
      <c r="F11" s="14" t="s">
        <v>3</v>
      </c>
      <c r="G11" s="14" t="s">
        <v>1</v>
      </c>
      <c r="H11" s="14" t="s">
        <v>1</v>
      </c>
      <c r="I11" s="14" t="s">
        <v>1</v>
      </c>
      <c r="J11" s="14" t="s">
        <v>1</v>
      </c>
      <c r="K11" s="6" t="s">
        <v>3</v>
      </c>
      <c r="L11" s="6" t="s">
        <v>1</v>
      </c>
      <c r="M11" s="6" t="s">
        <v>1</v>
      </c>
      <c r="N11" s="6" t="s">
        <v>3</v>
      </c>
      <c r="O11" s="6" t="s">
        <v>3</v>
      </c>
      <c r="P11" s="6" t="s">
        <v>3</v>
      </c>
      <c r="Q11" s="6" t="s">
        <v>3</v>
      </c>
      <c r="R11" s="6" t="s">
        <v>3</v>
      </c>
      <c r="S11" s="6" t="s">
        <v>1</v>
      </c>
    </row>
    <row r="12" spans="2:42" x14ac:dyDescent="0.25">
      <c r="B12" s="198" t="s">
        <v>164</v>
      </c>
      <c r="C12" s="198"/>
      <c r="D12" s="14" t="s">
        <v>2</v>
      </c>
      <c r="E12" s="14" t="s">
        <v>5</v>
      </c>
      <c r="F12" s="14" t="s">
        <v>2</v>
      </c>
      <c r="G12" s="14" t="s">
        <v>2</v>
      </c>
      <c r="H12" s="14" t="s">
        <v>2</v>
      </c>
      <c r="I12" s="14" t="s">
        <v>5</v>
      </c>
      <c r="J12" s="14" t="s">
        <v>2</v>
      </c>
      <c r="K12" s="6" t="s">
        <v>5</v>
      </c>
      <c r="L12" s="6" t="s">
        <v>5</v>
      </c>
      <c r="M12" s="6" t="s">
        <v>5</v>
      </c>
      <c r="N12" s="6" t="s">
        <v>5</v>
      </c>
      <c r="O12" s="6" t="s">
        <v>5</v>
      </c>
      <c r="P12" s="6" t="s">
        <v>5</v>
      </c>
      <c r="Q12" s="6" t="s">
        <v>5</v>
      </c>
      <c r="R12" s="6" t="s">
        <v>5</v>
      </c>
      <c r="S12" s="6" t="s">
        <v>5</v>
      </c>
    </row>
    <row r="13" spans="2:42" x14ac:dyDescent="0.25">
      <c r="B13" s="199" t="s">
        <v>161</v>
      </c>
      <c r="C13" s="198"/>
      <c r="D13" s="14"/>
      <c r="E13" s="14"/>
      <c r="F13" s="14"/>
      <c r="G13" s="14"/>
      <c r="H13" s="14"/>
      <c r="I13" s="14"/>
      <c r="J13" s="14"/>
      <c r="K13" s="6" t="s">
        <v>23</v>
      </c>
      <c r="L13" s="6" t="s">
        <v>23</v>
      </c>
      <c r="M13" s="6" t="s">
        <v>137</v>
      </c>
      <c r="N13" s="6" t="s">
        <v>137</v>
      </c>
      <c r="O13" s="6" t="s">
        <v>137</v>
      </c>
      <c r="P13" s="6" t="s">
        <v>23</v>
      </c>
      <c r="Q13" s="6" t="s">
        <v>23</v>
      </c>
      <c r="R13" s="6" t="s">
        <v>23</v>
      </c>
      <c r="S13" s="6" t="s">
        <v>23</v>
      </c>
    </row>
    <row r="14" spans="2:42" ht="31.5" x14ac:dyDescent="0.25">
      <c r="B14" s="30"/>
      <c r="C14" s="30" t="s">
        <v>165</v>
      </c>
      <c r="D14" s="33" t="str">
        <f t="shared" ref="D14:S14" si="0">D8</f>
        <v>#4.1.1</v>
      </c>
      <c r="E14" s="33" t="str">
        <f t="shared" si="0"/>
        <v>#4.1.2</v>
      </c>
      <c r="F14" s="33" t="str">
        <f t="shared" si="0"/>
        <v>#4.1.3</v>
      </c>
      <c r="G14" s="33" t="str">
        <f t="shared" si="0"/>
        <v>#4.2.1</v>
      </c>
      <c r="H14" s="33" t="str">
        <f t="shared" si="0"/>
        <v>#4.3.1</v>
      </c>
      <c r="I14" s="33" t="str">
        <f t="shared" si="0"/>
        <v>#4.3.2</v>
      </c>
      <c r="J14" s="33" t="str">
        <f t="shared" si="0"/>
        <v>#4.3.3</v>
      </c>
      <c r="K14" s="33" t="str">
        <f t="shared" si="0"/>
        <v>#4.1.4</v>
      </c>
      <c r="L14" s="33" t="str">
        <f t="shared" si="0"/>
        <v>#4.1.5</v>
      </c>
      <c r="M14" s="33" t="str">
        <f t="shared" si="0"/>
        <v>#4.3.4</v>
      </c>
      <c r="N14" s="33" t="str">
        <f t="shared" si="0"/>
        <v>#4.3.5</v>
      </c>
      <c r="O14" s="33" t="str">
        <f t="shared" si="0"/>
        <v>#4.3.6</v>
      </c>
      <c r="P14" s="33" t="str">
        <f t="shared" si="0"/>
        <v>#4.3.7</v>
      </c>
      <c r="Q14" s="33" t="str">
        <f t="shared" si="0"/>
        <v>#4.3.8</v>
      </c>
      <c r="R14" s="33" t="str">
        <f t="shared" si="0"/>
        <v>#4.3.9</v>
      </c>
      <c r="S14" s="33" t="str">
        <f t="shared" si="0"/>
        <v>#4.3.10</v>
      </c>
      <c r="T14" s="34" t="s">
        <v>173</v>
      </c>
    </row>
    <row r="15" spans="2:42" ht="15.75" x14ac:dyDescent="0.25">
      <c r="B15" s="35" t="s">
        <v>149</v>
      </c>
      <c r="C15" s="20" t="s">
        <v>106</v>
      </c>
      <c r="D15" s="59">
        <f>'Mod4 Settings'!D14</f>
        <v>0</v>
      </c>
      <c r="E15" s="59">
        <f>'Mod4 Settings'!E14</f>
        <v>0</v>
      </c>
      <c r="F15" s="59">
        <f>'Mod4 Settings'!F14</f>
        <v>0</v>
      </c>
      <c r="G15" s="59">
        <f>'Mod4 Settings'!G14</f>
        <v>0</v>
      </c>
      <c r="H15" s="59">
        <f>'Mod4 Settings'!H14</f>
        <v>0</v>
      </c>
      <c r="I15" s="59">
        <f>'Mod4 Settings'!I14</f>
        <v>0</v>
      </c>
      <c r="J15" s="59">
        <f>'Mod4 Settings'!J14</f>
        <v>0</v>
      </c>
      <c r="K15" s="61">
        <f>'Mod4 Settings'!K14</f>
        <v>0</v>
      </c>
      <c r="L15" s="61">
        <f>'Mod4 Settings'!L14</f>
        <v>0</v>
      </c>
      <c r="M15" s="61">
        <f>'Mod4 Settings'!M14</f>
        <v>0</v>
      </c>
      <c r="N15" s="61">
        <f>'Mod4 Settings'!N14</f>
        <v>0</v>
      </c>
      <c r="O15" s="61">
        <f>'Mod4 Settings'!O14</f>
        <v>0</v>
      </c>
      <c r="P15" s="61">
        <f>'Mod4 Settings'!P14</f>
        <v>0</v>
      </c>
      <c r="Q15" s="61">
        <f>'Mod4 Settings'!Q14</f>
        <v>0</v>
      </c>
      <c r="R15" s="61">
        <f>'Mod4 Settings'!R14</f>
        <v>0</v>
      </c>
      <c r="S15" s="61">
        <f>'Mod4 Settings'!S14</f>
        <v>0</v>
      </c>
      <c r="T15" s="40">
        <f>SUM(C15:S15)</f>
        <v>0</v>
      </c>
      <c r="AC15" s="188" t="str">
        <f>_xlfn.CONCAT("Widget ",'Mod1 Settings'!$A$34)</f>
        <v>Widget 1</v>
      </c>
      <c r="AD15" s="188"/>
      <c r="AE15" s="188" t="str">
        <f>_xlfn.CONCAT("Widget ",'Mod1 Settings'!$A$35)</f>
        <v>Widget 2</v>
      </c>
      <c r="AF15" s="188"/>
      <c r="AG15" s="188" t="str">
        <f>_xlfn.CONCAT("Widget ",'Mod2 Settings'!$A$34)</f>
        <v>Widget 3</v>
      </c>
      <c r="AH15" s="188"/>
      <c r="AI15" s="188" t="str">
        <f>_xlfn.CONCAT("Widget ",'Mod2 Settings'!$A$35)</f>
        <v>Widget 4</v>
      </c>
      <c r="AJ15" s="188"/>
      <c r="AK15" s="188" t="str">
        <f>_xlfn.CONCAT("Widget ",'Mod3 Settings'!$A$34)</f>
        <v>Widget 5</v>
      </c>
      <c r="AL15" s="188"/>
      <c r="AM15" s="188" t="str">
        <f>_xlfn.CONCAT("Widget ",'Mod3 Settings'!$A$35)</f>
        <v>Widget 6</v>
      </c>
      <c r="AN15" s="188"/>
      <c r="AO15" s="188" t="str">
        <f>_xlfn.CONCAT("Widget ",'Mod4 Settings'!$A$34)</f>
        <v>Widget 7</v>
      </c>
      <c r="AP15" s="188"/>
    </row>
    <row r="16" spans="2:42" ht="15.75" x14ac:dyDescent="0.25">
      <c r="B16" s="35" t="s">
        <v>150</v>
      </c>
      <c r="C16" s="20" t="s">
        <v>106</v>
      </c>
      <c r="D16" s="59">
        <f>'Mod4 Settings'!D15</f>
        <v>3</v>
      </c>
      <c r="E16" s="59">
        <f>'Mod4 Settings'!E15</f>
        <v>2</v>
      </c>
      <c r="F16" s="59">
        <f>'Mod4 Settings'!F15</f>
        <v>2</v>
      </c>
      <c r="G16" s="59">
        <f>'Mod4 Settings'!G15</f>
        <v>4</v>
      </c>
      <c r="H16" s="59">
        <f>'Mod4 Settings'!H15</f>
        <v>3</v>
      </c>
      <c r="I16" s="59">
        <f>'Mod4 Settings'!I15</f>
        <v>4</v>
      </c>
      <c r="J16" s="59">
        <f>'Mod4 Settings'!J15</f>
        <v>4</v>
      </c>
      <c r="K16" s="61">
        <f>'Mod4 Settings'!K15</f>
        <v>2</v>
      </c>
      <c r="L16" s="61">
        <f>'Mod4 Settings'!L15</f>
        <v>2</v>
      </c>
      <c r="M16" s="61">
        <f>'Mod4 Settings'!M15</f>
        <v>3</v>
      </c>
      <c r="N16" s="61">
        <f>'Mod4 Settings'!N15</f>
        <v>3</v>
      </c>
      <c r="O16" s="61">
        <f>'Mod4 Settings'!O15</f>
        <v>3</v>
      </c>
      <c r="P16" s="61">
        <f>'Mod4 Settings'!P15</f>
        <v>3</v>
      </c>
      <c r="Q16" s="61">
        <f>'Mod4 Settings'!Q15</f>
        <v>4</v>
      </c>
      <c r="R16" s="61">
        <f>'Mod4 Settings'!R15</f>
        <v>3</v>
      </c>
      <c r="S16" s="61">
        <f>'Mod4 Settings'!S15</f>
        <v>3</v>
      </c>
      <c r="T16" s="40">
        <f>SUM(D16:S16)</f>
        <v>48</v>
      </c>
      <c r="AC16" s="188" t="str">
        <f>'Mod1 Settings'!$B$34</f>
        <v>TORCH</v>
      </c>
      <c r="AD16" s="188"/>
      <c r="AE16" s="188" t="str">
        <f>'Mod1 Settings'!$B$35</f>
        <v>OLD REFRIGERATOR</v>
      </c>
      <c r="AF16" s="188"/>
      <c r="AG16" s="188" t="str">
        <f>'Mod2 Settings'!$B$34</f>
        <v>BAG OF FERTILIZER</v>
      </c>
      <c r="AH16" s="188"/>
      <c r="AI16" s="188" t="str">
        <f>'Mod2 Settings'!$B$35</f>
        <v>UMBRELLA</v>
      </c>
      <c r="AJ16" s="188"/>
      <c r="AK16" s="188" t="str">
        <f>'Mod3 Settings'!$B$34</f>
        <v>WATERING CAN</v>
      </c>
      <c r="AL16" s="188"/>
      <c r="AM16" s="188" t="str">
        <f>'Mod3 Settings'!$B$35</f>
        <v>UMBRELLA</v>
      </c>
      <c r="AN16" s="188"/>
      <c r="AO16" s="188" t="str">
        <f>'Mod4 Settings'!$B$34</f>
        <v>SPRINKLERS</v>
      </c>
      <c r="AP16" s="188"/>
    </row>
    <row r="17" spans="1:42" ht="47.25" x14ac:dyDescent="0.25">
      <c r="A17" s="30" t="s">
        <v>303</v>
      </c>
      <c r="B17" s="30" t="s">
        <v>304</v>
      </c>
      <c r="C17" s="30" t="s">
        <v>302</v>
      </c>
      <c r="D17" s="141" t="str">
        <f>D8</f>
        <v>#4.1.1</v>
      </c>
      <c r="E17" s="141" t="str">
        <f t="shared" ref="E17:S17" si="1">E8</f>
        <v>#4.1.2</v>
      </c>
      <c r="F17" s="141" t="str">
        <f t="shared" si="1"/>
        <v>#4.1.3</v>
      </c>
      <c r="G17" s="141" t="str">
        <f t="shared" si="1"/>
        <v>#4.2.1</v>
      </c>
      <c r="H17" s="141" t="str">
        <f t="shared" si="1"/>
        <v>#4.3.1</v>
      </c>
      <c r="I17" s="141" t="str">
        <f t="shared" si="1"/>
        <v>#4.3.2</v>
      </c>
      <c r="J17" s="141" t="str">
        <f t="shared" si="1"/>
        <v>#4.3.3</v>
      </c>
      <c r="K17" s="141" t="str">
        <f t="shared" si="1"/>
        <v>#4.1.4</v>
      </c>
      <c r="L17" s="141" t="str">
        <f t="shared" si="1"/>
        <v>#4.1.5</v>
      </c>
      <c r="M17" s="141" t="str">
        <f t="shared" si="1"/>
        <v>#4.3.4</v>
      </c>
      <c r="N17" s="141" t="str">
        <f t="shared" si="1"/>
        <v>#4.3.5</v>
      </c>
      <c r="O17" s="141" t="str">
        <f t="shared" si="1"/>
        <v>#4.3.6</v>
      </c>
      <c r="P17" s="141" t="str">
        <f t="shared" si="1"/>
        <v>#4.3.7</v>
      </c>
      <c r="Q17" s="141" t="str">
        <f t="shared" si="1"/>
        <v>#4.3.8</v>
      </c>
      <c r="R17" s="141" t="str">
        <f t="shared" si="1"/>
        <v>#4.3.9</v>
      </c>
      <c r="S17" s="141" t="str">
        <f t="shared" si="1"/>
        <v>#4.3.10</v>
      </c>
      <c r="T17" s="150" t="s">
        <v>431</v>
      </c>
      <c r="U17" s="150" t="s">
        <v>434</v>
      </c>
      <c r="V17" s="150" t="s">
        <v>441</v>
      </c>
      <c r="W17" s="150" t="s">
        <v>430</v>
      </c>
      <c r="X17" s="150" t="s">
        <v>428</v>
      </c>
      <c r="Y17" s="150" t="s">
        <v>429</v>
      </c>
      <c r="Z17" s="150" t="s">
        <v>432</v>
      </c>
      <c r="AA17" s="150" t="s">
        <v>433</v>
      </c>
      <c r="AB17" s="152" t="s">
        <v>435</v>
      </c>
      <c r="AC17" s="153" t="s">
        <v>436</v>
      </c>
      <c r="AD17" s="153" t="s">
        <v>437</v>
      </c>
      <c r="AE17" s="153" t="s">
        <v>436</v>
      </c>
      <c r="AF17" s="153" t="s">
        <v>437</v>
      </c>
      <c r="AG17" s="153" t="s">
        <v>436</v>
      </c>
      <c r="AH17" s="153" t="s">
        <v>437</v>
      </c>
      <c r="AI17" s="153" t="s">
        <v>436</v>
      </c>
      <c r="AJ17" s="153" t="s">
        <v>437</v>
      </c>
      <c r="AK17" s="153" t="s">
        <v>436</v>
      </c>
      <c r="AL17" s="153" t="s">
        <v>437</v>
      </c>
      <c r="AM17" s="153" t="s">
        <v>436</v>
      </c>
      <c r="AN17" s="153" t="s">
        <v>437</v>
      </c>
      <c r="AO17" s="153" t="s">
        <v>436</v>
      </c>
      <c r="AP17" s="153" t="s">
        <v>437</v>
      </c>
    </row>
    <row r="18" spans="1:42" ht="15.6" customHeight="1" x14ac:dyDescent="0.25">
      <c r="A18" s="191">
        <f>StudentsSummary!$B11</f>
        <v>1</v>
      </c>
      <c r="B18" s="193" t="str">
        <f>_xlfn.CONCAT(StudentsSummary!$C11," ",StudentsSummary!$D11)</f>
        <v>Surname1 Name1</v>
      </c>
      <c r="C18" s="135" t="s">
        <v>308</v>
      </c>
      <c r="D18" s="60"/>
      <c r="E18" s="60"/>
      <c r="F18" s="60"/>
      <c r="G18" s="60"/>
      <c r="H18" s="60"/>
      <c r="I18" s="60"/>
      <c r="J18" s="60"/>
      <c r="K18" s="62"/>
      <c r="L18" s="62"/>
      <c r="M18" s="62"/>
      <c r="N18" s="62"/>
      <c r="O18" s="62"/>
      <c r="P18" s="62"/>
      <c r="Q18" s="62"/>
      <c r="R18" s="62"/>
      <c r="S18" s="62"/>
      <c r="T18" s="138" t="str">
        <f>IF(COUNTIFS($D$10:$S$10,"Man",D18:S18,"OK")=COUNTIF($D$10:$S$10,"Man"),"PASS","FAIL")</f>
        <v>FAIL</v>
      </c>
      <c r="U18" s="138">
        <f>SUM(W18,X18,Y18,AB18,AD18,AH18,AJ18,AL18,AN18,AP18)</f>
        <v>0</v>
      </c>
      <c r="V18" s="138" t="str">
        <f>IF($T18&lt;&gt;"PASS","FAIL",IF(U18&gt;GRADING!$D$84,GRADING!$D$87,IF('Mod4 Grades'!U18&lt;=GRADING!$J$91,GRADING!$C$91,IF('Mod4 Grades'!U18&lt;=GRADING!$J$92,GRADING!$C$92,IF('Mod4 Grades'!U18&lt;=GRADING!$J$93,GRADING!$C$93,IF('Mod4 Grades'!U18&lt;=GRADING!$J$94,GRADING!$C$94,IF('Mod4 Grades'!U18&lt;=GRADING!$J$95,GRADING!$C$95,IF('Mod4 Grades'!U18&lt;=GRADING!$J$96,GRADING!$C$96,IF('Mod4 Grades'!U18&lt;=GRADING!$J$97,GRADING!$C$97,IF('Mod4 Grades'!U18&lt;=GRADING!$J$98,GRADING!$C$98,IF('Mod4 Grades'!U18&lt;=GRADING!$J$99,GRADING!$C$99,IF('Mod4 Grades'!U18&lt;=GRADING!$J$100,GRADING!$C$100,IF('Mod4 Grades'!U18&lt;=GRADING!$J$101,GRADING!$C$101,IF('Mod4 Grades'!U18&lt;=GRADING!$J$102,GRADING!$C$102,IF('Mod4 Grades'!U18&lt;=GRADING!$J$103,GRADING!$C$103,IF('Mod4 Grades'!U18&lt;=GRADING!$J$104,GRADING!$J$104,GRADING!$J$105))))))))))))))))</f>
        <v>FAIL</v>
      </c>
      <c r="W18" s="29">
        <f>SUMIFS($D$120:$S$120,$D$10:$S$10,"Add",$D18:$S18,"OK")</f>
        <v>0</v>
      </c>
      <c r="X18" s="29">
        <f>SUMIFS($D19:$S19,$D$10:$S$10,"Man",$D18:$S18,"OK")</f>
        <v>0</v>
      </c>
      <c r="Y18" s="29">
        <f>SUMIFS($D19:$S19,$D$10:$S$10,"Add",$D18:$S18,"OK")</f>
        <v>0</v>
      </c>
      <c r="Z18" s="29">
        <f>SUMIFS($D19:$S19,$D$10:$S$10,"Add",$D18:$S18,"OK",$D$13:$S$13,"H")</f>
        <v>0</v>
      </c>
      <c r="AA18" s="29">
        <f>SUMIFS($D19:$S19,$D$10:$S$10,"Add",$D18:$S18,"OK",$D$13:$S$13,"L")</f>
        <v>0</v>
      </c>
      <c r="AB18" s="151"/>
      <c r="AC18" s="29" t="str">
        <f>'Mod1 Grades'!V18</f>
        <v>No</v>
      </c>
      <c r="AD18" s="29">
        <f>IF(AC18="Achieved",'Mod1 Settings'!$S$34,IF(AC18="Disabled","n/a",0))</f>
        <v>0</v>
      </c>
      <c r="AE18" s="29" t="str">
        <f>'Mod1 Grades'!X18</f>
        <v>No</v>
      </c>
      <c r="AF18" s="29" t="str">
        <f>IF(AE18="Achieved","No limit for Carrots",IF(AE18="Disabled","n/a","Carrots Limited"))</f>
        <v>Carrots Limited</v>
      </c>
      <c r="AG18" s="29" t="str">
        <f>'Mod2 Grades'!AP18</f>
        <v>No</v>
      </c>
      <c r="AH18" s="29" t="s">
        <v>440</v>
      </c>
      <c r="AI18" s="29" t="str">
        <f>'Mod2 Grades'!AR18</f>
        <v>No</v>
      </c>
      <c r="AJ18" s="29">
        <f>IF(AI18="Achieved",ROUNDDOWN('Mod2 Settings'!S35*'Mod4 Grades'!X18,0),IF(AI18="Disabled","n/a",0))</f>
        <v>0</v>
      </c>
      <c r="AK18" s="29" t="str">
        <f>'Mod3 Grades'!BD18</f>
        <v>No</v>
      </c>
      <c r="AL18" s="29" t="s">
        <v>440</v>
      </c>
      <c r="AM18" s="29" t="str">
        <f>'Mod3 Grades'!BF18</f>
        <v>No</v>
      </c>
      <c r="AN18" s="29">
        <f>IF(AM18="Achieved",ROUNDDOWN('Mod3 Settings'!S35*'Mod4 Grades'!X18,0),IF(AM18="Disabled","n/a",0))</f>
        <v>0</v>
      </c>
      <c r="AO18" s="29" t="str">
        <f>IF('Mod4 Settings'!$M$34=1,IF(AND(COUNTIFS($D$10:$S$10,"Add",D13:S13,"H",D18:S18,"OK")=COUNTIFS($D$10:$S$10,"Add",D13:S13,"H"),SUM(W18:Y18)&gt;='Mod4 Settings'!$P$34),"Achieved","No"),"Disabled")</f>
        <v>No</v>
      </c>
      <c r="AP18" s="29">
        <f>IF('Mod4 Settings'!$M$34=1,IF(AO18="Achieved",'Mod4 Settings'!$S$34,0),"n/a")</f>
        <v>0</v>
      </c>
    </row>
    <row r="19" spans="1:42" ht="15.6" customHeight="1" x14ac:dyDescent="0.25">
      <c r="A19" s="192"/>
      <c r="B19" s="194"/>
      <c r="C19" s="135" t="s">
        <v>309</v>
      </c>
      <c r="D19" s="60"/>
      <c r="E19" s="60"/>
      <c r="F19" s="60"/>
      <c r="G19" s="60"/>
      <c r="H19" s="60"/>
      <c r="I19" s="60"/>
      <c r="J19" s="60"/>
      <c r="K19" s="62"/>
      <c r="L19" s="62"/>
      <c r="M19" s="62"/>
      <c r="N19" s="62"/>
      <c r="O19" s="62"/>
      <c r="P19" s="62"/>
      <c r="Q19" s="62"/>
      <c r="R19" s="62"/>
      <c r="S19" s="62"/>
      <c r="T19" s="138">
        <f>SUM($D19:$S19)</f>
        <v>0</v>
      </c>
    </row>
    <row r="20" spans="1:42" ht="15.6" customHeight="1" x14ac:dyDescent="0.25">
      <c r="A20" s="191">
        <f>StudentsSummary!$B12</f>
        <v>2</v>
      </c>
      <c r="B20" s="193" t="str">
        <f>_xlfn.CONCAT(StudentsSummary!$C12," ",StudentsSummary!$D12)</f>
        <v>Surname2 Name2</v>
      </c>
      <c r="C20" s="135" t="s">
        <v>308</v>
      </c>
      <c r="D20" s="60"/>
      <c r="E20" s="60"/>
      <c r="F20" s="60"/>
      <c r="G20" s="60"/>
      <c r="H20" s="60"/>
      <c r="I20" s="60"/>
      <c r="J20" s="60"/>
      <c r="K20" s="62"/>
      <c r="L20" s="62"/>
      <c r="M20" s="62"/>
      <c r="N20" s="62"/>
      <c r="O20" s="62"/>
      <c r="P20" s="62"/>
      <c r="Q20" s="62"/>
      <c r="R20" s="62"/>
      <c r="S20" s="62"/>
      <c r="T20" s="138" t="str">
        <f t="shared" ref="T20" si="2">IF(COUNTIFS($D$10:$S$10,"Man",D20:S20,"OK")=COUNTIF($D$10:$S$10,"Man"),"PASS","FAIL")</f>
        <v>FAIL</v>
      </c>
      <c r="U20" s="138">
        <f t="shared" ref="U20" si="3">SUM(W20,X20,Y20,AB20,AD20,AH20,AJ20,AL20,AN20,AP20)</f>
        <v>0</v>
      </c>
      <c r="V20" s="138" t="str">
        <f>IF($T20&lt;&gt;"PASS","FAIL",IF(U20&gt;GRADING!$D$84,GRADING!$D$87,IF('Mod4 Grades'!U20&lt;=GRADING!$J$91,GRADING!$C$91,IF('Mod4 Grades'!U20&lt;=GRADING!$J$92,GRADING!$C$92,IF('Mod4 Grades'!U20&lt;=GRADING!$J$93,GRADING!$C$93,IF('Mod4 Grades'!U20&lt;=GRADING!$J$94,GRADING!$C$94,IF('Mod4 Grades'!U20&lt;=GRADING!$J$95,GRADING!$C$95,IF('Mod4 Grades'!U20&lt;=GRADING!$J$96,GRADING!$C$96,IF('Mod4 Grades'!U20&lt;=GRADING!$J$97,GRADING!$C$97,IF('Mod4 Grades'!U20&lt;=GRADING!$J$98,GRADING!$C$98,IF('Mod4 Grades'!U20&lt;=GRADING!$J$99,GRADING!$C$99,IF('Mod4 Grades'!U20&lt;=GRADING!$J$100,GRADING!$C$100,IF('Mod4 Grades'!U20&lt;=GRADING!$J$101,GRADING!$C$101,IF('Mod4 Grades'!U20&lt;=GRADING!$J$102,GRADING!$C$102,IF('Mod4 Grades'!U20&lt;=GRADING!$J$103,GRADING!$C$103,IF('Mod4 Grades'!U20&lt;=GRADING!$J$104,GRADING!$J$104,GRADING!$J$105))))))))))))))))</f>
        <v>FAIL</v>
      </c>
      <c r="W20" s="29">
        <f t="shared" ref="W20" si="4">SUMIFS($D$120:$S$120,$D$10:$S$10,"Add",$D20:$S20,"OK")</f>
        <v>0</v>
      </c>
      <c r="X20" s="29">
        <f t="shared" ref="X20" si="5">SUMIFS($D21:$S21,$D$10:$S$10,"Man",$D20:$S20,"OK")</f>
        <v>0</v>
      </c>
      <c r="Y20" s="29">
        <f t="shared" ref="Y20" si="6">SUMIFS($D21:$S21,$D$10:$S$10,"Add",$D20:$S20,"OK")</f>
        <v>0</v>
      </c>
      <c r="Z20" s="29">
        <f t="shared" ref="Z20" si="7">SUMIFS($D21:$S21,$D$10:$S$10,"Add",$D20:$S20,"OK",$D$13:$S$13,"H")</f>
        <v>0</v>
      </c>
      <c r="AA20" s="29">
        <f t="shared" ref="AA20" si="8">SUMIFS($D21:$S21,$D$10:$S$10,"Add",$D20:$S20,"OK",$D$13:$S$13,"L")</f>
        <v>0</v>
      </c>
      <c r="AB20" s="151"/>
      <c r="AC20" s="29" t="str">
        <f>'Mod1 Grades'!V20</f>
        <v>No</v>
      </c>
      <c r="AD20" s="29">
        <f>IF(AC20="Achieved",'Mod1 Settings'!$S$34,IF(AC20="Disabled","n/a",0))</f>
        <v>0</v>
      </c>
      <c r="AE20" s="29" t="str">
        <f>'Mod1 Grades'!X20</f>
        <v>No</v>
      </c>
      <c r="AF20" s="29" t="str">
        <f t="shared" ref="AF20" si="9">IF(AE20="Achieved","No limit for Carrots",IF(AE20="Disabled","n/a","Carrots Limited"))</f>
        <v>Carrots Limited</v>
      </c>
      <c r="AG20" s="29" t="str">
        <f>'Mod2 Grades'!AP20</f>
        <v>No</v>
      </c>
      <c r="AH20" s="29" t="s">
        <v>440</v>
      </c>
      <c r="AI20" s="29" t="str">
        <f>'Mod2 Grades'!AR20</f>
        <v>No</v>
      </c>
      <c r="AJ20" s="29">
        <f>IF(AI20="Achieved",ROUNDDOWN('Mod2 Settings'!S37*'Mod4 Grades'!X20,0),IF(AI20="Disabled","n/a",0))</f>
        <v>0</v>
      </c>
      <c r="AK20" s="29" t="str">
        <f>'Mod3 Grades'!BD20</f>
        <v>No</v>
      </c>
      <c r="AL20" s="29" t="s">
        <v>440</v>
      </c>
      <c r="AM20" s="29" t="str">
        <f>'Mod3 Grades'!BF20</f>
        <v>No</v>
      </c>
      <c r="AN20" s="29">
        <f>IF(AM20="Achieved",ROUNDDOWN('Mod3 Settings'!S37*'Mod4 Grades'!X20,0),IF(AM20="Disabled","n/a",0))</f>
        <v>0</v>
      </c>
      <c r="AO20" s="29" t="str">
        <f>IF('Mod4 Settings'!$M$34=1,IF(AND(COUNTIFS($D$10:$S$10,"Add",D15:S15,"H",D20:S20,"OK")=COUNTIFS($D$10:$S$10,"Add",D15:S15,"H"),SUM(W20:Y20)&gt;='Mod4 Settings'!$P$34),"Achieved","No"),"Disabled")</f>
        <v>No</v>
      </c>
      <c r="AP20" s="29">
        <f>IF('Mod4 Settings'!$M$34=1,IF(AO20="Achieved",'Mod4 Settings'!$S$34,0),"n/a")</f>
        <v>0</v>
      </c>
    </row>
    <row r="21" spans="1:42" ht="15.6" customHeight="1" x14ac:dyDescent="0.25">
      <c r="A21" s="192"/>
      <c r="B21" s="194"/>
      <c r="C21" s="135" t="s">
        <v>309</v>
      </c>
      <c r="D21" s="60"/>
      <c r="E21" s="60"/>
      <c r="F21" s="60"/>
      <c r="G21" s="60"/>
      <c r="H21" s="60"/>
      <c r="I21" s="60"/>
      <c r="J21" s="60"/>
      <c r="K21" s="62"/>
      <c r="L21" s="62"/>
      <c r="M21" s="62"/>
      <c r="N21" s="62"/>
      <c r="O21" s="62"/>
      <c r="P21" s="62"/>
      <c r="Q21" s="62"/>
      <c r="R21" s="62"/>
      <c r="S21" s="62"/>
      <c r="T21" s="138">
        <f t="shared" ref="T21" si="10">SUM($D21:$S21)</f>
        <v>0</v>
      </c>
    </row>
    <row r="22" spans="1:42" ht="15.6" customHeight="1" x14ac:dyDescent="0.25">
      <c r="A22" s="191">
        <f>StudentsSummary!$B13</f>
        <v>3</v>
      </c>
      <c r="B22" s="193" t="str">
        <f>_xlfn.CONCAT(StudentsSummary!$C13," ",StudentsSummary!$D13)</f>
        <v>Surname3 Name3</v>
      </c>
      <c r="C22" s="135" t="s">
        <v>308</v>
      </c>
      <c r="D22" s="60"/>
      <c r="E22" s="60"/>
      <c r="F22" s="60"/>
      <c r="G22" s="60"/>
      <c r="H22" s="60"/>
      <c r="I22" s="60"/>
      <c r="J22" s="60"/>
      <c r="K22" s="62"/>
      <c r="L22" s="62"/>
      <c r="M22" s="62"/>
      <c r="N22" s="62"/>
      <c r="O22" s="62"/>
      <c r="P22" s="62"/>
      <c r="Q22" s="62"/>
      <c r="R22" s="62"/>
      <c r="S22" s="62"/>
      <c r="T22" s="138" t="str">
        <f t="shared" ref="T22" si="11">IF(COUNTIFS($D$10:$S$10,"Man",D22:S22,"OK")=COUNTIF($D$10:$S$10,"Man"),"PASS","FAIL")</f>
        <v>FAIL</v>
      </c>
      <c r="U22" s="138">
        <f t="shared" ref="U22" si="12">SUM(W22,X22,Y22,AB22,AD22,AH22,AJ22,AL22,AN22,AP22)</f>
        <v>0</v>
      </c>
      <c r="V22" s="138" t="str">
        <f>IF($T22&lt;&gt;"PASS","FAIL",IF(U22&gt;GRADING!$D$84,GRADING!$D$87,IF('Mod4 Grades'!U22&lt;=GRADING!$J$91,GRADING!$C$91,IF('Mod4 Grades'!U22&lt;=GRADING!$J$92,GRADING!$C$92,IF('Mod4 Grades'!U22&lt;=GRADING!$J$93,GRADING!$C$93,IF('Mod4 Grades'!U22&lt;=GRADING!$J$94,GRADING!$C$94,IF('Mod4 Grades'!U22&lt;=GRADING!$J$95,GRADING!$C$95,IF('Mod4 Grades'!U22&lt;=GRADING!$J$96,GRADING!$C$96,IF('Mod4 Grades'!U22&lt;=GRADING!$J$97,GRADING!$C$97,IF('Mod4 Grades'!U22&lt;=GRADING!$J$98,GRADING!$C$98,IF('Mod4 Grades'!U22&lt;=GRADING!$J$99,GRADING!$C$99,IF('Mod4 Grades'!U22&lt;=GRADING!$J$100,GRADING!$C$100,IF('Mod4 Grades'!U22&lt;=GRADING!$J$101,GRADING!$C$101,IF('Mod4 Grades'!U22&lt;=GRADING!$J$102,GRADING!$C$102,IF('Mod4 Grades'!U22&lt;=GRADING!$J$103,GRADING!$C$103,IF('Mod4 Grades'!U22&lt;=GRADING!$J$104,GRADING!$J$104,GRADING!$J$105))))))))))))))))</f>
        <v>FAIL</v>
      </c>
      <c r="W22" s="29">
        <f t="shared" ref="W22" si="13">SUMIFS($D$120:$S$120,$D$10:$S$10,"Add",$D22:$S22,"OK")</f>
        <v>0</v>
      </c>
      <c r="X22" s="29">
        <f t="shared" ref="X22" si="14">SUMIFS($D23:$S23,$D$10:$S$10,"Man",$D22:$S22,"OK")</f>
        <v>0</v>
      </c>
      <c r="Y22" s="29">
        <f t="shared" ref="Y22" si="15">SUMIFS($D23:$S23,$D$10:$S$10,"Add",$D22:$S22,"OK")</f>
        <v>0</v>
      </c>
      <c r="Z22" s="29">
        <f t="shared" ref="Z22" si="16">SUMIFS($D23:$S23,$D$10:$S$10,"Add",$D22:$S22,"OK",$D$13:$S$13,"H")</f>
        <v>0</v>
      </c>
      <c r="AA22" s="29">
        <f t="shared" ref="AA22" si="17">SUMIFS($D23:$S23,$D$10:$S$10,"Add",$D22:$S22,"OK",$D$13:$S$13,"L")</f>
        <v>0</v>
      </c>
      <c r="AB22" s="151"/>
      <c r="AC22" s="29" t="str">
        <f>'Mod1 Grades'!V22</f>
        <v>No</v>
      </c>
      <c r="AD22" s="29">
        <f>IF(AC22="Achieved",'Mod1 Settings'!$S$34,IF(AC22="Disabled","n/a",0))</f>
        <v>0</v>
      </c>
      <c r="AE22" s="29" t="str">
        <f>'Mod1 Grades'!X22</f>
        <v>No</v>
      </c>
      <c r="AF22" s="29" t="str">
        <f t="shared" ref="AF22" si="18">IF(AE22="Achieved","No limit for Carrots",IF(AE22="Disabled","n/a","Carrots Limited"))</f>
        <v>Carrots Limited</v>
      </c>
      <c r="AG22" s="29" t="str">
        <f>'Mod2 Grades'!AP22</f>
        <v>No</v>
      </c>
      <c r="AH22" s="29" t="s">
        <v>440</v>
      </c>
      <c r="AI22" s="29" t="str">
        <f>'Mod2 Grades'!AR22</f>
        <v>No</v>
      </c>
      <c r="AJ22" s="29">
        <f>IF(AI22="Achieved",ROUNDDOWN('Mod2 Settings'!S39*'Mod4 Grades'!X22,0),IF(AI22="Disabled","n/a",0))</f>
        <v>0</v>
      </c>
      <c r="AK22" s="29" t="str">
        <f>'Mod3 Grades'!BD22</f>
        <v>No</v>
      </c>
      <c r="AL22" s="29" t="s">
        <v>440</v>
      </c>
      <c r="AM22" s="29" t="str">
        <f>'Mod3 Grades'!BF22</f>
        <v>No</v>
      </c>
      <c r="AN22" s="29">
        <f>IF(AM22="Achieved",ROUNDDOWN('Mod3 Settings'!S39*'Mod4 Grades'!X22,0),IF(AM22="Disabled","n/a",0))</f>
        <v>0</v>
      </c>
      <c r="AO22" s="29" t="str">
        <f>IF('Mod4 Settings'!$M$34=1,IF(AND(COUNTIFS($D$10:$S$10,"Add",D17:S17,"H",D22:S22,"OK")=COUNTIFS($D$10:$S$10,"Add",D17:S17,"H"),SUM(W22:Y22)&gt;='Mod4 Settings'!$P$34),"Achieved","No"),"Disabled")</f>
        <v>No</v>
      </c>
      <c r="AP22" s="29">
        <f>IF('Mod4 Settings'!$M$34=1,IF(AO22="Achieved",'Mod4 Settings'!$S$34,0),"n/a")</f>
        <v>0</v>
      </c>
    </row>
    <row r="23" spans="1:42" ht="15.6" customHeight="1" x14ac:dyDescent="0.25">
      <c r="A23" s="192"/>
      <c r="B23" s="194"/>
      <c r="C23" s="135" t="s">
        <v>309</v>
      </c>
      <c r="D23" s="60"/>
      <c r="E23" s="60"/>
      <c r="F23" s="60"/>
      <c r="G23" s="60"/>
      <c r="H23" s="60"/>
      <c r="I23" s="60"/>
      <c r="J23" s="60"/>
      <c r="K23" s="62"/>
      <c r="L23" s="62"/>
      <c r="M23" s="62"/>
      <c r="N23" s="62"/>
      <c r="O23" s="62"/>
      <c r="P23" s="62"/>
      <c r="Q23" s="62"/>
      <c r="R23" s="62"/>
      <c r="S23" s="62"/>
      <c r="T23" s="138">
        <f t="shared" ref="T23" si="19">SUM($D23:$S23)</f>
        <v>0</v>
      </c>
    </row>
    <row r="24" spans="1:42" ht="15.6" customHeight="1" x14ac:dyDescent="0.25">
      <c r="A24" s="191">
        <f>StudentsSummary!$B14</f>
        <v>4</v>
      </c>
      <c r="B24" s="193" t="str">
        <f>_xlfn.CONCAT(StudentsSummary!$C14," ",StudentsSummary!$D14)</f>
        <v>Surname4 Name4</v>
      </c>
      <c r="C24" s="135" t="s">
        <v>308</v>
      </c>
      <c r="D24" s="60"/>
      <c r="E24" s="60"/>
      <c r="F24" s="60"/>
      <c r="G24" s="60"/>
      <c r="H24" s="60"/>
      <c r="I24" s="60"/>
      <c r="J24" s="60"/>
      <c r="K24" s="62"/>
      <c r="L24" s="62"/>
      <c r="M24" s="62"/>
      <c r="N24" s="62"/>
      <c r="O24" s="62"/>
      <c r="P24" s="62"/>
      <c r="Q24" s="62"/>
      <c r="R24" s="62"/>
      <c r="S24" s="62"/>
      <c r="T24" s="138" t="str">
        <f t="shared" ref="T24" si="20">IF(COUNTIFS($D$10:$S$10,"Man",D24:S24,"OK")=COUNTIF($D$10:$S$10,"Man"),"PASS","FAIL")</f>
        <v>FAIL</v>
      </c>
      <c r="U24" s="138">
        <f t="shared" ref="U24" si="21">SUM(W24,X24,Y24,AB24,AD24,AH24,AJ24,AL24,AN24,AP24)</f>
        <v>0</v>
      </c>
      <c r="V24" s="138" t="str">
        <f>IF($T24&lt;&gt;"PASS","FAIL",IF(U24&gt;GRADING!$D$84,GRADING!$D$87,IF('Mod4 Grades'!U24&lt;=GRADING!$J$91,GRADING!$C$91,IF('Mod4 Grades'!U24&lt;=GRADING!$J$92,GRADING!$C$92,IF('Mod4 Grades'!U24&lt;=GRADING!$J$93,GRADING!$C$93,IF('Mod4 Grades'!U24&lt;=GRADING!$J$94,GRADING!$C$94,IF('Mod4 Grades'!U24&lt;=GRADING!$J$95,GRADING!$C$95,IF('Mod4 Grades'!U24&lt;=GRADING!$J$96,GRADING!$C$96,IF('Mod4 Grades'!U24&lt;=GRADING!$J$97,GRADING!$C$97,IF('Mod4 Grades'!U24&lt;=GRADING!$J$98,GRADING!$C$98,IF('Mod4 Grades'!U24&lt;=GRADING!$J$99,GRADING!$C$99,IF('Mod4 Grades'!U24&lt;=GRADING!$J$100,GRADING!$C$100,IF('Mod4 Grades'!U24&lt;=GRADING!$J$101,GRADING!$C$101,IF('Mod4 Grades'!U24&lt;=GRADING!$J$102,GRADING!$C$102,IF('Mod4 Grades'!U24&lt;=GRADING!$J$103,GRADING!$C$103,IF('Mod4 Grades'!U24&lt;=GRADING!$J$104,GRADING!$J$104,GRADING!$J$105))))))))))))))))</f>
        <v>FAIL</v>
      </c>
      <c r="W24" s="29">
        <f t="shared" ref="W24" si="22">SUMIFS($D$120:$S$120,$D$10:$S$10,"Add",$D24:$S24,"OK")</f>
        <v>0</v>
      </c>
      <c r="X24" s="29">
        <f t="shared" ref="X24" si="23">SUMIFS($D25:$S25,$D$10:$S$10,"Man",$D24:$S24,"OK")</f>
        <v>0</v>
      </c>
      <c r="Y24" s="29">
        <f t="shared" ref="Y24" si="24">SUMIFS($D25:$S25,$D$10:$S$10,"Add",$D24:$S24,"OK")</f>
        <v>0</v>
      </c>
      <c r="Z24" s="29">
        <f t="shared" ref="Z24" si="25">SUMIFS($D25:$S25,$D$10:$S$10,"Add",$D24:$S24,"OK",$D$13:$S$13,"H")</f>
        <v>0</v>
      </c>
      <c r="AA24" s="29">
        <f t="shared" ref="AA24" si="26">SUMIFS($D25:$S25,$D$10:$S$10,"Add",$D24:$S24,"OK",$D$13:$S$13,"L")</f>
        <v>0</v>
      </c>
      <c r="AB24" s="151"/>
      <c r="AC24" s="29" t="str">
        <f>'Mod1 Grades'!V24</f>
        <v>No</v>
      </c>
      <c r="AD24" s="29">
        <f>IF(AC24="Achieved",'Mod1 Settings'!$S$34,IF(AC24="Disabled","n/a",0))</f>
        <v>0</v>
      </c>
      <c r="AE24" s="29" t="str">
        <f>'Mod1 Grades'!X24</f>
        <v>No</v>
      </c>
      <c r="AF24" s="29" t="str">
        <f t="shared" ref="AF24" si="27">IF(AE24="Achieved","No limit for Carrots",IF(AE24="Disabled","n/a","Carrots Limited"))</f>
        <v>Carrots Limited</v>
      </c>
      <c r="AG24" s="29" t="str">
        <f>'Mod2 Grades'!AP24</f>
        <v>No</v>
      </c>
      <c r="AH24" s="29" t="s">
        <v>440</v>
      </c>
      <c r="AI24" s="29" t="str">
        <f>'Mod2 Grades'!AR24</f>
        <v>No</v>
      </c>
      <c r="AJ24" s="29">
        <f>IF(AI24="Achieved",ROUNDDOWN('Mod2 Settings'!S41*'Mod4 Grades'!X24,0),IF(AI24="Disabled","n/a",0))</f>
        <v>0</v>
      </c>
      <c r="AK24" s="29" t="str">
        <f>'Mod3 Grades'!BD24</f>
        <v>No</v>
      </c>
      <c r="AL24" s="29" t="s">
        <v>440</v>
      </c>
      <c r="AM24" s="29" t="str">
        <f>'Mod3 Grades'!BF24</f>
        <v>No</v>
      </c>
      <c r="AN24" s="29">
        <f>IF(AM24="Achieved",ROUNDDOWN('Mod3 Settings'!S41*'Mod4 Grades'!X24,0),IF(AM24="Disabled","n/a",0))</f>
        <v>0</v>
      </c>
      <c r="AO24" s="29" t="str">
        <f>IF('Mod4 Settings'!$M$34=1,IF(AND(COUNTIFS($D$10:$S$10,"Add",D19:S19,"H",D24:S24,"OK")=COUNTIFS($D$10:$S$10,"Add",D19:S19,"H"),SUM(W24:Y24)&gt;='Mod4 Settings'!$P$34),"Achieved","No"),"Disabled")</f>
        <v>No</v>
      </c>
      <c r="AP24" s="29">
        <f>IF('Mod4 Settings'!$M$34=1,IF(AO24="Achieved",'Mod4 Settings'!$S$34,0),"n/a")</f>
        <v>0</v>
      </c>
    </row>
    <row r="25" spans="1:42" ht="15.6" customHeight="1" x14ac:dyDescent="0.25">
      <c r="A25" s="192"/>
      <c r="B25" s="194"/>
      <c r="C25" s="135" t="s">
        <v>309</v>
      </c>
      <c r="D25" s="60"/>
      <c r="E25" s="60"/>
      <c r="F25" s="60"/>
      <c r="G25" s="60"/>
      <c r="H25" s="60"/>
      <c r="I25" s="60"/>
      <c r="J25" s="60"/>
      <c r="K25" s="62"/>
      <c r="L25" s="62"/>
      <c r="M25" s="62"/>
      <c r="N25" s="62"/>
      <c r="O25" s="62"/>
      <c r="P25" s="62"/>
      <c r="Q25" s="62"/>
      <c r="R25" s="62"/>
      <c r="S25" s="62"/>
      <c r="T25" s="138">
        <f t="shared" ref="T25" si="28">SUM($D25:$S25)</f>
        <v>0</v>
      </c>
    </row>
    <row r="26" spans="1:42" ht="15.6" customHeight="1" x14ac:dyDescent="0.25">
      <c r="A26" s="191">
        <f>StudentsSummary!$B15</f>
        <v>5</v>
      </c>
      <c r="B26" s="193" t="str">
        <f>_xlfn.CONCAT(StudentsSummary!$C15," ",StudentsSummary!$D15)</f>
        <v>Surname5 Name5</v>
      </c>
      <c r="C26" s="135" t="s">
        <v>308</v>
      </c>
      <c r="D26" s="60"/>
      <c r="E26" s="60"/>
      <c r="F26" s="60"/>
      <c r="G26" s="60"/>
      <c r="H26" s="60"/>
      <c r="I26" s="60"/>
      <c r="J26" s="60"/>
      <c r="K26" s="62"/>
      <c r="L26" s="62"/>
      <c r="M26" s="62"/>
      <c r="N26" s="62"/>
      <c r="O26" s="62"/>
      <c r="P26" s="62"/>
      <c r="Q26" s="62"/>
      <c r="R26" s="62"/>
      <c r="S26" s="62"/>
      <c r="T26" s="138" t="str">
        <f t="shared" ref="T26" si="29">IF(COUNTIFS($D$10:$S$10,"Man",D26:S26,"OK")=COUNTIF($D$10:$S$10,"Man"),"PASS","FAIL")</f>
        <v>FAIL</v>
      </c>
      <c r="U26" s="138">
        <f t="shared" ref="U26" si="30">SUM(W26,X26,Y26,AB26,AD26,AH26,AJ26,AL26,AN26,AP26)</f>
        <v>0</v>
      </c>
      <c r="V26" s="138" t="str">
        <f>IF($T26&lt;&gt;"PASS","FAIL",IF(U26&gt;GRADING!$D$84,GRADING!$D$87,IF('Mod4 Grades'!U26&lt;=GRADING!$J$91,GRADING!$C$91,IF('Mod4 Grades'!U26&lt;=GRADING!$J$92,GRADING!$C$92,IF('Mod4 Grades'!U26&lt;=GRADING!$J$93,GRADING!$C$93,IF('Mod4 Grades'!U26&lt;=GRADING!$J$94,GRADING!$C$94,IF('Mod4 Grades'!U26&lt;=GRADING!$J$95,GRADING!$C$95,IF('Mod4 Grades'!U26&lt;=GRADING!$J$96,GRADING!$C$96,IF('Mod4 Grades'!U26&lt;=GRADING!$J$97,GRADING!$C$97,IF('Mod4 Grades'!U26&lt;=GRADING!$J$98,GRADING!$C$98,IF('Mod4 Grades'!U26&lt;=GRADING!$J$99,GRADING!$C$99,IF('Mod4 Grades'!U26&lt;=GRADING!$J$100,GRADING!$C$100,IF('Mod4 Grades'!U26&lt;=GRADING!$J$101,GRADING!$C$101,IF('Mod4 Grades'!U26&lt;=GRADING!$J$102,GRADING!$C$102,IF('Mod4 Grades'!U26&lt;=GRADING!$J$103,GRADING!$C$103,IF('Mod4 Grades'!U26&lt;=GRADING!$J$104,GRADING!$J$104,GRADING!$J$105))))))))))))))))</f>
        <v>FAIL</v>
      </c>
      <c r="W26" s="29">
        <f t="shared" ref="W26" si="31">SUMIFS($D$120:$S$120,$D$10:$S$10,"Add",$D26:$S26,"OK")</f>
        <v>0</v>
      </c>
      <c r="X26" s="29">
        <f t="shared" ref="X26" si="32">SUMIFS($D27:$S27,$D$10:$S$10,"Man",$D26:$S26,"OK")</f>
        <v>0</v>
      </c>
      <c r="Y26" s="29">
        <f t="shared" ref="Y26" si="33">SUMIFS($D27:$S27,$D$10:$S$10,"Add",$D26:$S26,"OK")</f>
        <v>0</v>
      </c>
      <c r="Z26" s="29">
        <f t="shared" ref="Z26" si="34">SUMIFS($D27:$S27,$D$10:$S$10,"Add",$D26:$S26,"OK",$D$13:$S$13,"H")</f>
        <v>0</v>
      </c>
      <c r="AA26" s="29">
        <f t="shared" ref="AA26" si="35">SUMIFS($D27:$S27,$D$10:$S$10,"Add",$D26:$S26,"OK",$D$13:$S$13,"L")</f>
        <v>0</v>
      </c>
      <c r="AB26" s="151"/>
      <c r="AC26" s="29" t="str">
        <f>'Mod1 Grades'!V26</f>
        <v>No</v>
      </c>
      <c r="AD26" s="29">
        <f>IF(AC26="Achieved",'Mod1 Settings'!$S$34,IF(AC26="Disabled","n/a",0))</f>
        <v>0</v>
      </c>
      <c r="AE26" s="29" t="str">
        <f>'Mod1 Grades'!X26</f>
        <v>No</v>
      </c>
      <c r="AF26" s="29" t="str">
        <f t="shared" ref="AF26" si="36">IF(AE26="Achieved","No limit for Carrots",IF(AE26="Disabled","n/a","Carrots Limited"))</f>
        <v>Carrots Limited</v>
      </c>
      <c r="AG26" s="29" t="str">
        <f>'Mod2 Grades'!AP26</f>
        <v>No</v>
      </c>
      <c r="AH26" s="29" t="s">
        <v>440</v>
      </c>
      <c r="AI26" s="29" t="str">
        <f>'Mod2 Grades'!AR26</f>
        <v>No</v>
      </c>
      <c r="AJ26" s="29">
        <f>IF(AI26="Achieved",ROUNDDOWN('Mod2 Settings'!S43*'Mod4 Grades'!X26,0),IF(AI26="Disabled","n/a",0))</f>
        <v>0</v>
      </c>
      <c r="AK26" s="29" t="str">
        <f>'Mod3 Grades'!BD26</f>
        <v>No</v>
      </c>
      <c r="AL26" s="29" t="s">
        <v>440</v>
      </c>
      <c r="AM26" s="29" t="str">
        <f>'Mod3 Grades'!BF26</f>
        <v>No</v>
      </c>
      <c r="AN26" s="29">
        <f>IF(AM26="Achieved",ROUNDDOWN('Mod3 Settings'!S43*'Mod4 Grades'!X26,0),IF(AM26="Disabled","n/a",0))</f>
        <v>0</v>
      </c>
      <c r="AO26" s="29" t="str">
        <f>IF('Mod4 Settings'!$M$34=1,IF(AND(COUNTIFS($D$10:$S$10,"Add",D21:S21,"H",D26:S26,"OK")=COUNTIFS($D$10:$S$10,"Add",D21:S21,"H"),SUM(W26:Y26)&gt;='Mod4 Settings'!$P$34),"Achieved","No"),"Disabled")</f>
        <v>No</v>
      </c>
      <c r="AP26" s="29">
        <f>IF('Mod4 Settings'!$M$34=1,IF(AO26="Achieved",'Mod4 Settings'!$S$34,0),"n/a")</f>
        <v>0</v>
      </c>
    </row>
    <row r="27" spans="1:42" ht="15.6" customHeight="1" x14ac:dyDescent="0.25">
      <c r="A27" s="192"/>
      <c r="B27" s="194"/>
      <c r="C27" s="135" t="s">
        <v>309</v>
      </c>
      <c r="D27" s="60"/>
      <c r="E27" s="60"/>
      <c r="F27" s="60"/>
      <c r="G27" s="60"/>
      <c r="H27" s="60"/>
      <c r="I27" s="60"/>
      <c r="J27" s="60"/>
      <c r="K27" s="62"/>
      <c r="L27" s="62"/>
      <c r="M27" s="62"/>
      <c r="N27" s="62"/>
      <c r="O27" s="62"/>
      <c r="P27" s="62"/>
      <c r="Q27" s="62"/>
      <c r="R27" s="62"/>
      <c r="S27" s="62"/>
      <c r="T27" s="138">
        <f t="shared" ref="T27" si="37">SUM($D27:$S27)</f>
        <v>0</v>
      </c>
    </row>
    <row r="28" spans="1:42" ht="15.6" customHeight="1" x14ac:dyDescent="0.25">
      <c r="A28" s="191">
        <f>StudentsSummary!$B16</f>
        <v>6</v>
      </c>
      <c r="B28" s="193" t="str">
        <f>_xlfn.CONCAT(StudentsSummary!$C16," ",StudentsSummary!$D16)</f>
        <v>Surname6 Name6</v>
      </c>
      <c r="C28" s="135" t="s">
        <v>308</v>
      </c>
      <c r="D28" s="60"/>
      <c r="E28" s="60"/>
      <c r="F28" s="60"/>
      <c r="G28" s="60"/>
      <c r="H28" s="60"/>
      <c r="I28" s="60"/>
      <c r="J28" s="60"/>
      <c r="K28" s="62"/>
      <c r="L28" s="62"/>
      <c r="M28" s="62"/>
      <c r="N28" s="62"/>
      <c r="O28" s="62"/>
      <c r="P28" s="62"/>
      <c r="Q28" s="62"/>
      <c r="R28" s="62"/>
      <c r="S28" s="62"/>
      <c r="T28" s="138" t="str">
        <f t="shared" ref="T28" si="38">IF(COUNTIFS($D$10:$S$10,"Man",D28:S28,"OK")=COUNTIF($D$10:$S$10,"Man"),"PASS","FAIL")</f>
        <v>FAIL</v>
      </c>
      <c r="U28" s="138">
        <f t="shared" ref="U28" si="39">SUM(W28,X28,Y28,AB28,AD28,AH28,AJ28,AL28,AN28,AP28)</f>
        <v>0</v>
      </c>
      <c r="V28" s="138" t="str">
        <f>IF($T28&lt;&gt;"PASS","FAIL",IF(U28&gt;GRADING!$D$84,GRADING!$D$87,IF('Mod4 Grades'!U28&lt;=GRADING!$J$91,GRADING!$C$91,IF('Mod4 Grades'!U28&lt;=GRADING!$J$92,GRADING!$C$92,IF('Mod4 Grades'!U28&lt;=GRADING!$J$93,GRADING!$C$93,IF('Mod4 Grades'!U28&lt;=GRADING!$J$94,GRADING!$C$94,IF('Mod4 Grades'!U28&lt;=GRADING!$J$95,GRADING!$C$95,IF('Mod4 Grades'!U28&lt;=GRADING!$J$96,GRADING!$C$96,IF('Mod4 Grades'!U28&lt;=GRADING!$J$97,GRADING!$C$97,IF('Mod4 Grades'!U28&lt;=GRADING!$J$98,GRADING!$C$98,IF('Mod4 Grades'!U28&lt;=GRADING!$J$99,GRADING!$C$99,IF('Mod4 Grades'!U28&lt;=GRADING!$J$100,GRADING!$C$100,IF('Mod4 Grades'!U28&lt;=GRADING!$J$101,GRADING!$C$101,IF('Mod4 Grades'!U28&lt;=GRADING!$J$102,GRADING!$C$102,IF('Mod4 Grades'!U28&lt;=GRADING!$J$103,GRADING!$C$103,IF('Mod4 Grades'!U28&lt;=GRADING!$J$104,GRADING!$J$104,GRADING!$J$105))))))))))))))))</f>
        <v>FAIL</v>
      </c>
      <c r="W28" s="29">
        <f t="shared" ref="W28" si="40">SUMIFS($D$120:$S$120,$D$10:$S$10,"Add",$D28:$S28,"OK")</f>
        <v>0</v>
      </c>
      <c r="X28" s="29">
        <f t="shared" ref="X28" si="41">SUMIFS($D29:$S29,$D$10:$S$10,"Man",$D28:$S28,"OK")</f>
        <v>0</v>
      </c>
      <c r="Y28" s="29">
        <f t="shared" ref="Y28" si="42">SUMIFS($D29:$S29,$D$10:$S$10,"Add",$D28:$S28,"OK")</f>
        <v>0</v>
      </c>
      <c r="Z28" s="29">
        <f t="shared" ref="Z28" si="43">SUMIFS($D29:$S29,$D$10:$S$10,"Add",$D28:$S28,"OK",$D$13:$S$13,"H")</f>
        <v>0</v>
      </c>
      <c r="AA28" s="29">
        <f t="shared" ref="AA28" si="44">SUMIFS($D29:$S29,$D$10:$S$10,"Add",$D28:$S28,"OK",$D$13:$S$13,"L")</f>
        <v>0</v>
      </c>
      <c r="AB28" s="151"/>
      <c r="AC28" s="29" t="str">
        <f>'Mod1 Grades'!V28</f>
        <v>No</v>
      </c>
      <c r="AD28" s="29">
        <f>IF(AC28="Achieved",'Mod1 Settings'!$S$34,IF(AC28="Disabled","n/a",0))</f>
        <v>0</v>
      </c>
      <c r="AE28" s="29" t="str">
        <f>'Mod1 Grades'!X28</f>
        <v>No</v>
      </c>
      <c r="AF28" s="29" t="str">
        <f t="shared" ref="AF28" si="45">IF(AE28="Achieved","No limit for Carrots",IF(AE28="Disabled","n/a","Carrots Limited"))</f>
        <v>Carrots Limited</v>
      </c>
      <c r="AG28" s="29" t="str">
        <f>'Mod2 Grades'!AP28</f>
        <v>No</v>
      </c>
      <c r="AH28" s="29" t="s">
        <v>440</v>
      </c>
      <c r="AI28" s="29" t="str">
        <f>'Mod2 Grades'!AR28</f>
        <v>No</v>
      </c>
      <c r="AJ28" s="29">
        <f>IF(AI28="Achieved",ROUNDDOWN('Mod2 Settings'!S45*'Mod4 Grades'!X28,0),IF(AI28="Disabled","n/a",0))</f>
        <v>0</v>
      </c>
      <c r="AK28" s="29" t="str">
        <f>'Mod3 Grades'!BD28</f>
        <v>No</v>
      </c>
      <c r="AL28" s="29" t="s">
        <v>440</v>
      </c>
      <c r="AM28" s="29" t="str">
        <f>'Mod3 Grades'!BF28</f>
        <v>No</v>
      </c>
      <c r="AN28" s="29">
        <f>IF(AM28="Achieved",ROUNDDOWN('Mod3 Settings'!S45*'Mod4 Grades'!X28,0),IF(AM28="Disabled","n/a",0))</f>
        <v>0</v>
      </c>
      <c r="AO28" s="29" t="str">
        <f>IF('Mod4 Settings'!$M$34=1,IF(AND(COUNTIFS($D$10:$S$10,"Add",D23:S23,"H",D28:S28,"OK")=COUNTIFS($D$10:$S$10,"Add",D23:S23,"H"),SUM(W28:Y28)&gt;='Mod4 Settings'!$P$34),"Achieved","No"),"Disabled")</f>
        <v>No</v>
      </c>
      <c r="AP28" s="29">
        <f>IF('Mod4 Settings'!$M$34=1,IF(AO28="Achieved",'Mod4 Settings'!$S$34,0),"n/a")</f>
        <v>0</v>
      </c>
    </row>
    <row r="29" spans="1:42" ht="15.6" customHeight="1" x14ac:dyDescent="0.25">
      <c r="A29" s="192"/>
      <c r="B29" s="194"/>
      <c r="C29" s="135" t="s">
        <v>309</v>
      </c>
      <c r="D29" s="60"/>
      <c r="E29" s="60"/>
      <c r="F29" s="60"/>
      <c r="G29" s="60"/>
      <c r="H29" s="60"/>
      <c r="I29" s="60"/>
      <c r="J29" s="60"/>
      <c r="K29" s="62"/>
      <c r="L29" s="62"/>
      <c r="M29" s="62"/>
      <c r="N29" s="62"/>
      <c r="O29" s="62"/>
      <c r="P29" s="62"/>
      <c r="Q29" s="62"/>
      <c r="R29" s="62"/>
      <c r="S29" s="62"/>
      <c r="T29" s="138">
        <f t="shared" ref="T29" si="46">SUM($D29:$S29)</f>
        <v>0</v>
      </c>
    </row>
    <row r="30" spans="1:42" ht="18" customHeight="1" x14ac:dyDescent="0.25">
      <c r="A30" s="191">
        <f>StudentsSummary!$B17</f>
        <v>7</v>
      </c>
      <c r="B30" s="193" t="str">
        <f>_xlfn.CONCAT(StudentsSummary!$C17," ",StudentsSummary!$D17)</f>
        <v>Surname7 Name7</v>
      </c>
      <c r="C30" s="135" t="s">
        <v>308</v>
      </c>
      <c r="D30" s="60"/>
      <c r="E30" s="60"/>
      <c r="F30" s="60"/>
      <c r="G30" s="60"/>
      <c r="H30" s="60"/>
      <c r="I30" s="60"/>
      <c r="J30" s="60"/>
      <c r="K30" s="62"/>
      <c r="L30" s="62"/>
      <c r="M30" s="62"/>
      <c r="N30" s="62"/>
      <c r="O30" s="62"/>
      <c r="P30" s="62"/>
      <c r="Q30" s="62"/>
      <c r="R30" s="62"/>
      <c r="S30" s="62"/>
      <c r="T30" s="138" t="str">
        <f t="shared" ref="T30" si="47">IF(COUNTIFS($D$10:$S$10,"Man",D30:S30,"OK")=COUNTIF($D$10:$S$10,"Man"),"PASS","FAIL")</f>
        <v>FAIL</v>
      </c>
      <c r="U30" s="138">
        <f t="shared" ref="U30" si="48">SUM(W30,X30,Y30,AB30,AD30,AH30,AJ30,AL30,AN30,AP30)</f>
        <v>0</v>
      </c>
      <c r="V30" s="138" t="str">
        <f>IF($T30&lt;&gt;"PASS","FAIL",IF(U30&gt;GRADING!$D$84,GRADING!$D$87,IF('Mod4 Grades'!U30&lt;=GRADING!$J$91,GRADING!$C$91,IF('Mod4 Grades'!U30&lt;=GRADING!$J$92,GRADING!$C$92,IF('Mod4 Grades'!U30&lt;=GRADING!$J$93,GRADING!$C$93,IF('Mod4 Grades'!U30&lt;=GRADING!$J$94,GRADING!$C$94,IF('Mod4 Grades'!U30&lt;=GRADING!$J$95,GRADING!$C$95,IF('Mod4 Grades'!U30&lt;=GRADING!$J$96,GRADING!$C$96,IF('Mod4 Grades'!U30&lt;=GRADING!$J$97,GRADING!$C$97,IF('Mod4 Grades'!U30&lt;=GRADING!$J$98,GRADING!$C$98,IF('Mod4 Grades'!U30&lt;=GRADING!$J$99,GRADING!$C$99,IF('Mod4 Grades'!U30&lt;=GRADING!$J$100,GRADING!$C$100,IF('Mod4 Grades'!U30&lt;=GRADING!$J$101,GRADING!$C$101,IF('Mod4 Grades'!U30&lt;=GRADING!$J$102,GRADING!$C$102,IF('Mod4 Grades'!U30&lt;=GRADING!$J$103,GRADING!$C$103,IF('Mod4 Grades'!U30&lt;=GRADING!$J$104,GRADING!$J$104,GRADING!$J$105))))))))))))))))</f>
        <v>FAIL</v>
      </c>
      <c r="W30" s="29">
        <f t="shared" ref="W30" si="49">SUMIFS($D$120:$S$120,$D$10:$S$10,"Add",$D30:$S30,"OK")</f>
        <v>0</v>
      </c>
      <c r="X30" s="29">
        <f t="shared" ref="X30" si="50">SUMIFS($D31:$S31,$D$10:$S$10,"Man",$D30:$S30,"OK")</f>
        <v>0</v>
      </c>
      <c r="Y30" s="29">
        <f t="shared" ref="Y30" si="51">SUMIFS($D31:$S31,$D$10:$S$10,"Add",$D30:$S30,"OK")</f>
        <v>0</v>
      </c>
      <c r="Z30" s="29">
        <f t="shared" ref="Z30" si="52">SUMIFS($D31:$S31,$D$10:$S$10,"Add",$D30:$S30,"OK",$D$13:$S$13,"H")</f>
        <v>0</v>
      </c>
      <c r="AA30" s="29">
        <f t="shared" ref="AA30" si="53">SUMIFS($D31:$S31,$D$10:$S$10,"Add",$D30:$S30,"OK",$D$13:$S$13,"L")</f>
        <v>0</v>
      </c>
      <c r="AB30" s="151"/>
      <c r="AC30" s="29" t="str">
        <f>'Mod1 Grades'!V30</f>
        <v>No</v>
      </c>
      <c r="AD30" s="29">
        <f>IF(AC30="Achieved",'Mod1 Settings'!$S$34,IF(AC30="Disabled","n/a",0))</f>
        <v>0</v>
      </c>
      <c r="AE30" s="29" t="str">
        <f>'Mod1 Grades'!X30</f>
        <v>No</v>
      </c>
      <c r="AF30" s="29" t="str">
        <f t="shared" ref="AF30" si="54">IF(AE30="Achieved","No limit for Carrots",IF(AE30="Disabled","n/a","Carrots Limited"))</f>
        <v>Carrots Limited</v>
      </c>
      <c r="AG30" s="29" t="str">
        <f>'Mod2 Grades'!AP30</f>
        <v>No</v>
      </c>
      <c r="AH30" s="29" t="s">
        <v>440</v>
      </c>
      <c r="AI30" s="29" t="str">
        <f>'Mod2 Grades'!AR30</f>
        <v>No</v>
      </c>
      <c r="AJ30" s="29">
        <f>IF(AI30="Achieved",ROUNDDOWN('Mod2 Settings'!S47*'Mod4 Grades'!X30,0),IF(AI30="Disabled","n/a",0))</f>
        <v>0</v>
      </c>
      <c r="AK30" s="29" t="str">
        <f>'Mod3 Grades'!BD30</f>
        <v>No</v>
      </c>
      <c r="AL30" s="29" t="s">
        <v>440</v>
      </c>
      <c r="AM30" s="29" t="str">
        <f>'Mod3 Grades'!BF30</f>
        <v>No</v>
      </c>
      <c r="AN30" s="29">
        <f>IF(AM30="Achieved",ROUNDDOWN('Mod3 Settings'!S47*'Mod4 Grades'!X30,0),IF(AM30="Disabled","n/a",0))</f>
        <v>0</v>
      </c>
      <c r="AO30" s="29" t="str">
        <f>IF('Mod4 Settings'!$M$34=1,IF(AND(COUNTIFS($D$10:$S$10,"Add",D25:S25,"H",D30:S30,"OK")=COUNTIFS($D$10:$S$10,"Add",D25:S25,"H"),SUM(W30:Y30)&gt;='Mod4 Settings'!$P$34),"Achieved","No"),"Disabled")</f>
        <v>No</v>
      </c>
      <c r="AP30" s="29">
        <f>IF('Mod4 Settings'!$M$34=1,IF(AO30="Achieved",'Mod4 Settings'!$S$34,0),"n/a")</f>
        <v>0</v>
      </c>
    </row>
    <row r="31" spans="1:42" ht="18" customHeight="1" x14ac:dyDescent="0.25">
      <c r="A31" s="192"/>
      <c r="B31" s="194"/>
      <c r="C31" s="135" t="s">
        <v>309</v>
      </c>
      <c r="D31" s="60"/>
      <c r="E31" s="60"/>
      <c r="F31" s="60"/>
      <c r="G31" s="60"/>
      <c r="H31" s="60"/>
      <c r="I31" s="60"/>
      <c r="J31" s="60"/>
      <c r="K31" s="62"/>
      <c r="L31" s="62"/>
      <c r="M31" s="62"/>
      <c r="N31" s="62"/>
      <c r="O31" s="62"/>
      <c r="P31" s="62"/>
      <c r="Q31" s="62"/>
      <c r="R31" s="62"/>
      <c r="S31" s="62"/>
      <c r="T31" s="138">
        <f t="shared" ref="T31" si="55">SUM($D31:$S31)</f>
        <v>0</v>
      </c>
    </row>
    <row r="32" spans="1:42" ht="18" customHeight="1" x14ac:dyDescent="0.25">
      <c r="A32" s="191">
        <f>StudentsSummary!$B18</f>
        <v>8</v>
      </c>
      <c r="B32" s="193" t="str">
        <f>_xlfn.CONCAT(StudentsSummary!$C18," ",StudentsSummary!$D18)</f>
        <v>Surname8 Name8</v>
      </c>
      <c r="C32" s="135" t="s">
        <v>308</v>
      </c>
      <c r="D32" s="60"/>
      <c r="E32" s="60"/>
      <c r="F32" s="60"/>
      <c r="G32" s="60"/>
      <c r="H32" s="60"/>
      <c r="I32" s="60"/>
      <c r="J32" s="60"/>
      <c r="K32" s="62"/>
      <c r="L32" s="62"/>
      <c r="M32" s="62"/>
      <c r="N32" s="62"/>
      <c r="O32" s="62"/>
      <c r="P32" s="62"/>
      <c r="Q32" s="62"/>
      <c r="R32" s="62"/>
      <c r="S32" s="62"/>
      <c r="T32" s="138" t="str">
        <f t="shared" ref="T32" si="56">IF(COUNTIFS($D$10:$S$10,"Man",D32:S32,"OK")=COUNTIF($D$10:$S$10,"Man"),"PASS","FAIL")</f>
        <v>FAIL</v>
      </c>
      <c r="U32" s="138">
        <f t="shared" ref="U32" si="57">SUM(W32,X32,Y32,AB32,AD32,AH32,AJ32,AL32,AN32,AP32)</f>
        <v>0</v>
      </c>
      <c r="V32" s="138" t="str">
        <f>IF($T32&lt;&gt;"PASS","FAIL",IF(U32&gt;GRADING!$D$84,GRADING!$D$87,IF('Mod4 Grades'!U32&lt;=GRADING!$J$91,GRADING!$C$91,IF('Mod4 Grades'!U32&lt;=GRADING!$J$92,GRADING!$C$92,IF('Mod4 Grades'!U32&lt;=GRADING!$J$93,GRADING!$C$93,IF('Mod4 Grades'!U32&lt;=GRADING!$J$94,GRADING!$C$94,IF('Mod4 Grades'!U32&lt;=GRADING!$J$95,GRADING!$C$95,IF('Mod4 Grades'!U32&lt;=GRADING!$J$96,GRADING!$C$96,IF('Mod4 Grades'!U32&lt;=GRADING!$J$97,GRADING!$C$97,IF('Mod4 Grades'!U32&lt;=GRADING!$J$98,GRADING!$C$98,IF('Mod4 Grades'!U32&lt;=GRADING!$J$99,GRADING!$C$99,IF('Mod4 Grades'!U32&lt;=GRADING!$J$100,GRADING!$C$100,IF('Mod4 Grades'!U32&lt;=GRADING!$J$101,GRADING!$C$101,IF('Mod4 Grades'!U32&lt;=GRADING!$J$102,GRADING!$C$102,IF('Mod4 Grades'!U32&lt;=GRADING!$J$103,GRADING!$C$103,IF('Mod4 Grades'!U32&lt;=GRADING!$J$104,GRADING!$J$104,GRADING!$J$105))))))))))))))))</f>
        <v>FAIL</v>
      </c>
      <c r="W32" s="29">
        <f t="shared" ref="W32" si="58">SUMIFS($D$120:$S$120,$D$10:$S$10,"Add",$D32:$S32,"OK")</f>
        <v>0</v>
      </c>
      <c r="X32" s="29">
        <f t="shared" ref="X32" si="59">SUMIFS($D33:$S33,$D$10:$S$10,"Man",$D32:$S32,"OK")</f>
        <v>0</v>
      </c>
      <c r="Y32" s="29">
        <f t="shared" ref="Y32" si="60">SUMIFS($D33:$S33,$D$10:$S$10,"Add",$D32:$S32,"OK")</f>
        <v>0</v>
      </c>
      <c r="Z32" s="29">
        <f t="shared" ref="Z32" si="61">SUMIFS($D33:$S33,$D$10:$S$10,"Add",$D32:$S32,"OK",$D$13:$S$13,"H")</f>
        <v>0</v>
      </c>
      <c r="AA32" s="29">
        <f t="shared" ref="AA32" si="62">SUMIFS($D33:$S33,$D$10:$S$10,"Add",$D32:$S32,"OK",$D$13:$S$13,"L")</f>
        <v>0</v>
      </c>
      <c r="AB32" s="151"/>
      <c r="AC32" s="29" t="str">
        <f>'Mod1 Grades'!V32</f>
        <v>No</v>
      </c>
      <c r="AD32" s="29">
        <f>IF(AC32="Achieved",'Mod1 Settings'!$S$34,IF(AC32="Disabled","n/a",0))</f>
        <v>0</v>
      </c>
      <c r="AE32" s="29" t="str">
        <f>'Mod1 Grades'!X32</f>
        <v>No</v>
      </c>
      <c r="AF32" s="29" t="str">
        <f t="shared" ref="AF32" si="63">IF(AE32="Achieved","No limit for Carrots",IF(AE32="Disabled","n/a","Carrots Limited"))</f>
        <v>Carrots Limited</v>
      </c>
      <c r="AG32" s="29" t="str">
        <f>'Mod2 Grades'!AP32</f>
        <v>No</v>
      </c>
      <c r="AH32" s="29" t="s">
        <v>440</v>
      </c>
      <c r="AI32" s="29" t="str">
        <f>'Mod2 Grades'!AR32</f>
        <v>No</v>
      </c>
      <c r="AJ32" s="29">
        <f>IF(AI32="Achieved",ROUNDDOWN('Mod2 Settings'!S49*'Mod4 Grades'!X32,0),IF(AI32="Disabled","n/a",0))</f>
        <v>0</v>
      </c>
      <c r="AK32" s="29" t="str">
        <f>'Mod3 Grades'!BD32</f>
        <v>No</v>
      </c>
      <c r="AL32" s="29" t="s">
        <v>440</v>
      </c>
      <c r="AM32" s="29" t="str">
        <f>'Mod3 Grades'!BF32</f>
        <v>No</v>
      </c>
      <c r="AN32" s="29">
        <f>IF(AM32="Achieved",ROUNDDOWN('Mod3 Settings'!S49*'Mod4 Grades'!X32,0),IF(AM32="Disabled","n/a",0))</f>
        <v>0</v>
      </c>
      <c r="AO32" s="29" t="str">
        <f>IF('Mod4 Settings'!$M$34=1,IF(AND(COUNTIFS($D$10:$S$10,"Add",D27:S27,"H",D32:S32,"OK")=COUNTIFS($D$10:$S$10,"Add",D27:S27,"H"),SUM(W32:Y32)&gt;='Mod4 Settings'!$P$34),"Achieved","No"),"Disabled")</f>
        <v>No</v>
      </c>
      <c r="AP32" s="29">
        <f>IF('Mod4 Settings'!$M$34=1,IF(AO32="Achieved",'Mod4 Settings'!$S$34,0),"n/a")</f>
        <v>0</v>
      </c>
    </row>
    <row r="33" spans="1:42" ht="18" customHeight="1" x14ac:dyDescent="0.25">
      <c r="A33" s="192"/>
      <c r="B33" s="194"/>
      <c r="C33" s="135" t="s">
        <v>309</v>
      </c>
      <c r="D33" s="60"/>
      <c r="E33" s="60"/>
      <c r="F33" s="60"/>
      <c r="G33" s="60"/>
      <c r="H33" s="60"/>
      <c r="I33" s="60"/>
      <c r="J33" s="60"/>
      <c r="K33" s="62"/>
      <c r="L33" s="62"/>
      <c r="M33" s="62"/>
      <c r="N33" s="62"/>
      <c r="O33" s="62"/>
      <c r="P33" s="62"/>
      <c r="Q33" s="62"/>
      <c r="R33" s="62"/>
      <c r="S33" s="62"/>
      <c r="T33" s="138">
        <f t="shared" ref="T33" si="64">SUM($D33:$S33)</f>
        <v>0</v>
      </c>
    </row>
    <row r="34" spans="1:42" ht="18" customHeight="1" x14ac:dyDescent="0.25">
      <c r="A34" s="191">
        <f>StudentsSummary!$B19</f>
        <v>9</v>
      </c>
      <c r="B34" s="193" t="str">
        <f>_xlfn.CONCAT(StudentsSummary!$C19," ",StudentsSummary!$D19)</f>
        <v>Surname9 Name9</v>
      </c>
      <c r="C34" s="135" t="s">
        <v>308</v>
      </c>
      <c r="D34" s="60"/>
      <c r="E34" s="60"/>
      <c r="F34" s="60"/>
      <c r="G34" s="60"/>
      <c r="H34" s="60"/>
      <c r="I34" s="60"/>
      <c r="J34" s="60"/>
      <c r="K34" s="62"/>
      <c r="L34" s="62"/>
      <c r="M34" s="62"/>
      <c r="N34" s="62"/>
      <c r="O34" s="62"/>
      <c r="P34" s="62"/>
      <c r="Q34" s="62"/>
      <c r="R34" s="62"/>
      <c r="S34" s="62"/>
      <c r="T34" s="138" t="str">
        <f t="shared" ref="T34" si="65">IF(COUNTIFS($D$10:$S$10,"Man",D34:S34,"OK")=COUNTIF($D$10:$S$10,"Man"),"PASS","FAIL")</f>
        <v>FAIL</v>
      </c>
      <c r="U34" s="138">
        <f t="shared" ref="U34" si="66">SUM(W34,X34,Y34,AB34,AD34,AH34,AJ34,AL34,AN34,AP34)</f>
        <v>0</v>
      </c>
      <c r="V34" s="138" t="str">
        <f>IF($T34&lt;&gt;"PASS","FAIL",IF(U34&gt;GRADING!$D$84,GRADING!$D$87,IF('Mod4 Grades'!U34&lt;=GRADING!$J$91,GRADING!$C$91,IF('Mod4 Grades'!U34&lt;=GRADING!$J$92,GRADING!$C$92,IF('Mod4 Grades'!U34&lt;=GRADING!$J$93,GRADING!$C$93,IF('Mod4 Grades'!U34&lt;=GRADING!$J$94,GRADING!$C$94,IF('Mod4 Grades'!U34&lt;=GRADING!$J$95,GRADING!$C$95,IF('Mod4 Grades'!U34&lt;=GRADING!$J$96,GRADING!$C$96,IF('Mod4 Grades'!U34&lt;=GRADING!$J$97,GRADING!$C$97,IF('Mod4 Grades'!U34&lt;=GRADING!$J$98,GRADING!$C$98,IF('Mod4 Grades'!U34&lt;=GRADING!$J$99,GRADING!$C$99,IF('Mod4 Grades'!U34&lt;=GRADING!$J$100,GRADING!$C$100,IF('Mod4 Grades'!U34&lt;=GRADING!$J$101,GRADING!$C$101,IF('Mod4 Grades'!U34&lt;=GRADING!$J$102,GRADING!$C$102,IF('Mod4 Grades'!U34&lt;=GRADING!$J$103,GRADING!$C$103,IF('Mod4 Grades'!U34&lt;=GRADING!$J$104,GRADING!$J$104,GRADING!$J$105))))))))))))))))</f>
        <v>FAIL</v>
      </c>
      <c r="W34" s="29">
        <f t="shared" ref="W34" si="67">SUMIFS($D$120:$S$120,$D$10:$S$10,"Add",$D34:$S34,"OK")</f>
        <v>0</v>
      </c>
      <c r="X34" s="29">
        <f t="shared" ref="X34" si="68">SUMIFS($D35:$S35,$D$10:$S$10,"Man",$D34:$S34,"OK")</f>
        <v>0</v>
      </c>
      <c r="Y34" s="29">
        <f t="shared" ref="Y34" si="69">SUMIFS($D35:$S35,$D$10:$S$10,"Add",$D34:$S34,"OK")</f>
        <v>0</v>
      </c>
      <c r="Z34" s="29">
        <f t="shared" ref="Z34" si="70">SUMIFS($D35:$S35,$D$10:$S$10,"Add",$D34:$S34,"OK",$D$13:$S$13,"H")</f>
        <v>0</v>
      </c>
      <c r="AA34" s="29">
        <f t="shared" ref="AA34" si="71">SUMIFS($D35:$S35,$D$10:$S$10,"Add",$D34:$S34,"OK",$D$13:$S$13,"L")</f>
        <v>0</v>
      </c>
      <c r="AB34" s="151"/>
      <c r="AC34" s="29" t="str">
        <f>'Mod1 Grades'!V34</f>
        <v>No</v>
      </c>
      <c r="AD34" s="29">
        <f>IF(AC34="Achieved",'Mod1 Settings'!$S$34,IF(AC34="Disabled","n/a",0))</f>
        <v>0</v>
      </c>
      <c r="AE34" s="29" t="str">
        <f>'Mod1 Grades'!X34</f>
        <v>No</v>
      </c>
      <c r="AF34" s="29" t="str">
        <f t="shared" ref="AF34" si="72">IF(AE34="Achieved","No limit for Carrots",IF(AE34="Disabled","n/a","Carrots Limited"))</f>
        <v>Carrots Limited</v>
      </c>
      <c r="AG34" s="29" t="str">
        <f>'Mod2 Grades'!AP34</f>
        <v>No</v>
      </c>
      <c r="AH34" s="29" t="s">
        <v>440</v>
      </c>
      <c r="AI34" s="29" t="str">
        <f>'Mod2 Grades'!AR34</f>
        <v>No</v>
      </c>
      <c r="AJ34" s="29">
        <f>IF(AI34="Achieved",ROUNDDOWN('Mod2 Settings'!S51*'Mod4 Grades'!X34,0),IF(AI34="Disabled","n/a",0))</f>
        <v>0</v>
      </c>
      <c r="AK34" s="29" t="str">
        <f>'Mod3 Grades'!BD34</f>
        <v>No</v>
      </c>
      <c r="AL34" s="29" t="s">
        <v>440</v>
      </c>
      <c r="AM34" s="29" t="str">
        <f>'Mod3 Grades'!BF34</f>
        <v>No</v>
      </c>
      <c r="AN34" s="29">
        <f>IF(AM34="Achieved",ROUNDDOWN('Mod3 Settings'!S51*'Mod4 Grades'!X34,0),IF(AM34="Disabled","n/a",0))</f>
        <v>0</v>
      </c>
      <c r="AO34" s="29" t="str">
        <f>IF('Mod4 Settings'!$M$34=1,IF(AND(COUNTIFS($D$10:$S$10,"Add",D29:S29,"H",D34:S34,"OK")=COUNTIFS($D$10:$S$10,"Add",D29:S29,"H"),SUM(W34:Y34)&gt;='Mod4 Settings'!$P$34),"Achieved","No"),"Disabled")</f>
        <v>No</v>
      </c>
      <c r="AP34" s="29">
        <f>IF('Mod4 Settings'!$M$34=1,IF(AO34="Achieved",'Mod4 Settings'!$S$34,0),"n/a")</f>
        <v>0</v>
      </c>
    </row>
    <row r="35" spans="1:42" ht="18" customHeight="1" x14ac:dyDescent="0.25">
      <c r="A35" s="192"/>
      <c r="B35" s="194"/>
      <c r="C35" s="135" t="s">
        <v>309</v>
      </c>
      <c r="D35" s="60"/>
      <c r="E35" s="60"/>
      <c r="F35" s="60"/>
      <c r="G35" s="60"/>
      <c r="H35" s="60"/>
      <c r="I35" s="60"/>
      <c r="J35" s="60"/>
      <c r="K35" s="62"/>
      <c r="L35" s="62"/>
      <c r="M35" s="62"/>
      <c r="N35" s="62"/>
      <c r="O35" s="62"/>
      <c r="P35" s="62"/>
      <c r="Q35" s="62"/>
      <c r="R35" s="62"/>
      <c r="S35" s="62"/>
      <c r="T35" s="138">
        <f t="shared" ref="T35" si="73">SUM($D35:$S35)</f>
        <v>0</v>
      </c>
    </row>
    <row r="36" spans="1:42" ht="18" customHeight="1" x14ac:dyDescent="0.25">
      <c r="A36" s="191">
        <f>StudentsSummary!$B20</f>
        <v>10</v>
      </c>
      <c r="B36" s="193" t="str">
        <f>_xlfn.CONCAT(StudentsSummary!$C20," ",StudentsSummary!$D20)</f>
        <v>Surname10 Name10</v>
      </c>
      <c r="C36" s="135" t="s">
        <v>308</v>
      </c>
      <c r="D36" s="60"/>
      <c r="E36" s="60"/>
      <c r="F36" s="60"/>
      <c r="G36" s="60"/>
      <c r="H36" s="60"/>
      <c r="I36" s="60"/>
      <c r="J36" s="60"/>
      <c r="K36" s="62"/>
      <c r="L36" s="62"/>
      <c r="M36" s="62"/>
      <c r="N36" s="62"/>
      <c r="O36" s="62"/>
      <c r="P36" s="62"/>
      <c r="Q36" s="62"/>
      <c r="R36" s="62"/>
      <c r="S36" s="62"/>
      <c r="T36" s="138" t="str">
        <f t="shared" ref="T36" si="74">IF(COUNTIFS($D$10:$S$10,"Man",D36:S36,"OK")=COUNTIF($D$10:$S$10,"Man"),"PASS","FAIL")</f>
        <v>FAIL</v>
      </c>
      <c r="U36" s="138">
        <f t="shared" ref="U36" si="75">SUM(W36,X36,Y36,AB36,AD36,AH36,AJ36,AL36,AN36,AP36)</f>
        <v>0</v>
      </c>
      <c r="V36" s="138" t="str">
        <f>IF($T36&lt;&gt;"PASS","FAIL",IF(U36&gt;GRADING!$D$84,GRADING!$D$87,IF('Mod4 Grades'!U36&lt;=GRADING!$J$91,GRADING!$C$91,IF('Mod4 Grades'!U36&lt;=GRADING!$J$92,GRADING!$C$92,IF('Mod4 Grades'!U36&lt;=GRADING!$J$93,GRADING!$C$93,IF('Mod4 Grades'!U36&lt;=GRADING!$J$94,GRADING!$C$94,IF('Mod4 Grades'!U36&lt;=GRADING!$J$95,GRADING!$C$95,IF('Mod4 Grades'!U36&lt;=GRADING!$J$96,GRADING!$C$96,IF('Mod4 Grades'!U36&lt;=GRADING!$J$97,GRADING!$C$97,IF('Mod4 Grades'!U36&lt;=GRADING!$J$98,GRADING!$C$98,IF('Mod4 Grades'!U36&lt;=GRADING!$J$99,GRADING!$C$99,IF('Mod4 Grades'!U36&lt;=GRADING!$J$100,GRADING!$C$100,IF('Mod4 Grades'!U36&lt;=GRADING!$J$101,GRADING!$C$101,IF('Mod4 Grades'!U36&lt;=GRADING!$J$102,GRADING!$C$102,IF('Mod4 Grades'!U36&lt;=GRADING!$J$103,GRADING!$C$103,IF('Mod4 Grades'!U36&lt;=GRADING!$J$104,GRADING!$J$104,GRADING!$J$105))))))))))))))))</f>
        <v>FAIL</v>
      </c>
      <c r="W36" s="29">
        <f t="shared" ref="W36" si="76">SUMIFS($D$120:$S$120,$D$10:$S$10,"Add",$D36:$S36,"OK")</f>
        <v>0</v>
      </c>
      <c r="X36" s="29">
        <f t="shared" ref="X36" si="77">SUMIFS($D37:$S37,$D$10:$S$10,"Man",$D36:$S36,"OK")</f>
        <v>0</v>
      </c>
      <c r="Y36" s="29">
        <f t="shared" ref="Y36" si="78">SUMIFS($D37:$S37,$D$10:$S$10,"Add",$D36:$S36,"OK")</f>
        <v>0</v>
      </c>
      <c r="Z36" s="29">
        <f t="shared" ref="Z36" si="79">SUMIFS($D37:$S37,$D$10:$S$10,"Add",$D36:$S36,"OK",$D$13:$S$13,"H")</f>
        <v>0</v>
      </c>
      <c r="AA36" s="29">
        <f t="shared" ref="AA36" si="80">SUMIFS($D37:$S37,$D$10:$S$10,"Add",$D36:$S36,"OK",$D$13:$S$13,"L")</f>
        <v>0</v>
      </c>
      <c r="AB36" s="151"/>
      <c r="AC36" s="29" t="str">
        <f>'Mod1 Grades'!V36</f>
        <v>No</v>
      </c>
      <c r="AD36" s="29">
        <f>IF(AC36="Achieved",'Mod1 Settings'!$S$34,IF(AC36="Disabled","n/a",0))</f>
        <v>0</v>
      </c>
      <c r="AE36" s="29" t="str">
        <f>'Mod1 Grades'!X36</f>
        <v>No</v>
      </c>
      <c r="AF36" s="29" t="str">
        <f t="shared" ref="AF36" si="81">IF(AE36="Achieved","No limit for Carrots",IF(AE36="Disabled","n/a","Carrots Limited"))</f>
        <v>Carrots Limited</v>
      </c>
      <c r="AG36" s="29" t="str">
        <f>'Mod2 Grades'!AP36</f>
        <v>No</v>
      </c>
      <c r="AH36" s="29" t="s">
        <v>440</v>
      </c>
      <c r="AI36" s="29" t="str">
        <f>'Mod2 Grades'!AR36</f>
        <v>No</v>
      </c>
      <c r="AJ36" s="29">
        <f>IF(AI36="Achieved",ROUNDDOWN('Mod2 Settings'!S53*'Mod4 Grades'!X36,0),IF(AI36="Disabled","n/a",0))</f>
        <v>0</v>
      </c>
      <c r="AK36" s="29" t="str">
        <f>'Mod3 Grades'!BD36</f>
        <v>No</v>
      </c>
      <c r="AL36" s="29" t="s">
        <v>440</v>
      </c>
      <c r="AM36" s="29" t="str">
        <f>'Mod3 Grades'!BF36</f>
        <v>No</v>
      </c>
      <c r="AN36" s="29">
        <f>IF(AM36="Achieved",ROUNDDOWN('Mod3 Settings'!S53*'Mod4 Grades'!X36,0),IF(AM36="Disabled","n/a",0))</f>
        <v>0</v>
      </c>
      <c r="AO36" s="29" t="str">
        <f>IF('Mod4 Settings'!$M$34=1,IF(AND(COUNTIFS($D$10:$S$10,"Add",D31:S31,"H",D36:S36,"OK")=COUNTIFS($D$10:$S$10,"Add",D31:S31,"H"),SUM(W36:Y36)&gt;='Mod4 Settings'!$P$34),"Achieved","No"),"Disabled")</f>
        <v>No</v>
      </c>
      <c r="AP36" s="29">
        <f>IF('Mod4 Settings'!$M$34=1,IF(AO36="Achieved",'Mod4 Settings'!$S$34,0),"n/a")</f>
        <v>0</v>
      </c>
    </row>
    <row r="37" spans="1:42" ht="18" customHeight="1" x14ac:dyDescent="0.25">
      <c r="A37" s="192"/>
      <c r="B37" s="194"/>
      <c r="C37" s="135" t="s">
        <v>309</v>
      </c>
      <c r="D37" s="60"/>
      <c r="E37" s="60"/>
      <c r="F37" s="60"/>
      <c r="G37" s="60"/>
      <c r="H37" s="60"/>
      <c r="I37" s="60"/>
      <c r="J37" s="60"/>
      <c r="K37" s="62"/>
      <c r="L37" s="62"/>
      <c r="M37" s="62"/>
      <c r="N37" s="62"/>
      <c r="O37" s="62"/>
      <c r="P37" s="62"/>
      <c r="Q37" s="62"/>
      <c r="R37" s="62"/>
      <c r="S37" s="62"/>
      <c r="T37" s="138">
        <f t="shared" ref="T37" si="82">SUM($D37:$S37)</f>
        <v>0</v>
      </c>
    </row>
    <row r="38" spans="1:42" ht="18" customHeight="1" x14ac:dyDescent="0.25">
      <c r="A38" s="191">
        <f>StudentsSummary!$B21</f>
        <v>11</v>
      </c>
      <c r="B38" s="193" t="str">
        <f>_xlfn.CONCAT(StudentsSummary!$C21," ",StudentsSummary!$D21)</f>
        <v>Surname11 Name11</v>
      </c>
      <c r="C38" s="135" t="s">
        <v>308</v>
      </c>
      <c r="D38" s="60"/>
      <c r="E38" s="60"/>
      <c r="F38" s="60"/>
      <c r="G38" s="60"/>
      <c r="H38" s="60"/>
      <c r="I38" s="60"/>
      <c r="J38" s="60"/>
      <c r="K38" s="62"/>
      <c r="L38" s="62"/>
      <c r="M38" s="62"/>
      <c r="N38" s="62"/>
      <c r="O38" s="62"/>
      <c r="P38" s="62"/>
      <c r="Q38" s="62"/>
      <c r="R38" s="62"/>
      <c r="S38" s="62"/>
      <c r="T38" s="138" t="str">
        <f t="shared" ref="T38" si="83">IF(COUNTIFS($D$10:$S$10,"Man",D38:S38,"OK")=COUNTIF($D$10:$S$10,"Man"),"PASS","FAIL")</f>
        <v>FAIL</v>
      </c>
      <c r="U38" s="138">
        <f t="shared" ref="U38" si="84">SUM(W38,X38,Y38,AB38,AD38,AH38,AJ38,AL38,AN38,AP38)</f>
        <v>0</v>
      </c>
      <c r="V38" s="138" t="str">
        <f>IF($T38&lt;&gt;"PASS","FAIL",IF(U38&gt;GRADING!$D$84,GRADING!$D$87,IF('Mod4 Grades'!U38&lt;=GRADING!$J$91,GRADING!$C$91,IF('Mod4 Grades'!U38&lt;=GRADING!$J$92,GRADING!$C$92,IF('Mod4 Grades'!U38&lt;=GRADING!$J$93,GRADING!$C$93,IF('Mod4 Grades'!U38&lt;=GRADING!$J$94,GRADING!$C$94,IF('Mod4 Grades'!U38&lt;=GRADING!$J$95,GRADING!$C$95,IF('Mod4 Grades'!U38&lt;=GRADING!$J$96,GRADING!$C$96,IF('Mod4 Grades'!U38&lt;=GRADING!$J$97,GRADING!$C$97,IF('Mod4 Grades'!U38&lt;=GRADING!$J$98,GRADING!$C$98,IF('Mod4 Grades'!U38&lt;=GRADING!$J$99,GRADING!$C$99,IF('Mod4 Grades'!U38&lt;=GRADING!$J$100,GRADING!$C$100,IF('Mod4 Grades'!U38&lt;=GRADING!$J$101,GRADING!$C$101,IF('Mod4 Grades'!U38&lt;=GRADING!$J$102,GRADING!$C$102,IF('Mod4 Grades'!U38&lt;=GRADING!$J$103,GRADING!$C$103,IF('Mod4 Grades'!U38&lt;=GRADING!$J$104,GRADING!$J$104,GRADING!$J$105))))))))))))))))</f>
        <v>FAIL</v>
      </c>
      <c r="W38" s="29">
        <f t="shared" ref="W38" si="85">SUMIFS($D$120:$S$120,$D$10:$S$10,"Add",$D38:$S38,"OK")</f>
        <v>0</v>
      </c>
      <c r="X38" s="29">
        <f t="shared" ref="X38" si="86">SUMIFS($D39:$S39,$D$10:$S$10,"Man",$D38:$S38,"OK")</f>
        <v>0</v>
      </c>
      <c r="Y38" s="29">
        <f t="shared" ref="Y38" si="87">SUMIFS($D39:$S39,$D$10:$S$10,"Add",$D38:$S38,"OK")</f>
        <v>0</v>
      </c>
      <c r="Z38" s="29">
        <f t="shared" ref="Z38" si="88">SUMIFS($D39:$S39,$D$10:$S$10,"Add",$D38:$S38,"OK",$D$13:$S$13,"H")</f>
        <v>0</v>
      </c>
      <c r="AA38" s="29">
        <f t="shared" ref="AA38" si="89">SUMIFS($D39:$S39,$D$10:$S$10,"Add",$D38:$S38,"OK",$D$13:$S$13,"L")</f>
        <v>0</v>
      </c>
      <c r="AB38" s="151"/>
      <c r="AC38" s="29" t="str">
        <f>'Mod1 Grades'!V38</f>
        <v>No</v>
      </c>
      <c r="AD38" s="29">
        <f>IF(AC38="Achieved",'Mod1 Settings'!$S$34,IF(AC38="Disabled","n/a",0))</f>
        <v>0</v>
      </c>
      <c r="AE38" s="29" t="str">
        <f>'Mod1 Grades'!X38</f>
        <v>No</v>
      </c>
      <c r="AF38" s="29" t="str">
        <f t="shared" ref="AF38" si="90">IF(AE38="Achieved","No limit for Carrots",IF(AE38="Disabled","n/a","Carrots Limited"))</f>
        <v>Carrots Limited</v>
      </c>
      <c r="AG38" s="29" t="str">
        <f>'Mod2 Grades'!AP38</f>
        <v>No</v>
      </c>
      <c r="AH38" s="29" t="s">
        <v>440</v>
      </c>
      <c r="AI38" s="29" t="str">
        <f>'Mod2 Grades'!AR38</f>
        <v>No</v>
      </c>
      <c r="AJ38" s="29">
        <f>IF(AI38="Achieved",ROUNDDOWN('Mod2 Settings'!S55*'Mod4 Grades'!X38,0),IF(AI38="Disabled","n/a",0))</f>
        <v>0</v>
      </c>
      <c r="AK38" s="29" t="str">
        <f>'Mod3 Grades'!BD38</f>
        <v>No</v>
      </c>
      <c r="AL38" s="29" t="s">
        <v>440</v>
      </c>
      <c r="AM38" s="29" t="str">
        <f>'Mod3 Grades'!BF38</f>
        <v>No</v>
      </c>
      <c r="AN38" s="29">
        <f>IF(AM38="Achieved",ROUNDDOWN('Mod3 Settings'!S55*'Mod4 Grades'!X38,0),IF(AM38="Disabled","n/a",0))</f>
        <v>0</v>
      </c>
      <c r="AO38" s="29" t="str">
        <f>IF('Mod4 Settings'!$M$34=1,IF(AND(COUNTIFS($D$10:$S$10,"Add",D33:S33,"H",D38:S38,"OK")=COUNTIFS($D$10:$S$10,"Add",D33:S33,"H"),SUM(W38:Y38)&gt;='Mod4 Settings'!$P$34),"Achieved","No"),"Disabled")</f>
        <v>No</v>
      </c>
      <c r="AP38" s="29">
        <f>IF('Mod4 Settings'!$M$34=1,IF(AO38="Achieved",'Mod4 Settings'!$S$34,0),"n/a")</f>
        <v>0</v>
      </c>
    </row>
    <row r="39" spans="1:42" ht="18" customHeight="1" x14ac:dyDescent="0.25">
      <c r="A39" s="192"/>
      <c r="B39" s="194"/>
      <c r="C39" s="135" t="s">
        <v>309</v>
      </c>
      <c r="D39" s="60"/>
      <c r="E39" s="60"/>
      <c r="F39" s="60"/>
      <c r="G39" s="60"/>
      <c r="H39" s="60"/>
      <c r="I39" s="60"/>
      <c r="J39" s="60"/>
      <c r="K39" s="62"/>
      <c r="L39" s="62"/>
      <c r="M39" s="62"/>
      <c r="N39" s="62"/>
      <c r="O39" s="62"/>
      <c r="P39" s="62"/>
      <c r="Q39" s="62"/>
      <c r="R39" s="62"/>
      <c r="S39" s="62"/>
      <c r="T39" s="138">
        <f t="shared" ref="T39" si="91">SUM($D39:$S39)</f>
        <v>0</v>
      </c>
    </row>
    <row r="40" spans="1:42" ht="18" customHeight="1" x14ac:dyDescent="0.25">
      <c r="A40" s="191">
        <f>StudentsSummary!$B22</f>
        <v>12</v>
      </c>
      <c r="B40" s="193" t="str">
        <f>_xlfn.CONCAT(StudentsSummary!$C22," ",StudentsSummary!$D22)</f>
        <v>Surname12 Name12</v>
      </c>
      <c r="C40" s="135" t="s">
        <v>308</v>
      </c>
      <c r="D40" s="60"/>
      <c r="E40" s="60"/>
      <c r="F40" s="60"/>
      <c r="G40" s="60"/>
      <c r="H40" s="60"/>
      <c r="I40" s="60"/>
      <c r="J40" s="60"/>
      <c r="K40" s="62"/>
      <c r="L40" s="62"/>
      <c r="M40" s="62"/>
      <c r="N40" s="62"/>
      <c r="O40" s="62"/>
      <c r="P40" s="62"/>
      <c r="Q40" s="62"/>
      <c r="R40" s="62"/>
      <c r="S40" s="62"/>
      <c r="T40" s="138" t="str">
        <f t="shared" ref="T40" si="92">IF(COUNTIFS($D$10:$S$10,"Man",D40:S40,"OK")=COUNTIF($D$10:$S$10,"Man"),"PASS","FAIL")</f>
        <v>FAIL</v>
      </c>
      <c r="U40" s="138">
        <f t="shared" ref="U40" si="93">SUM(W40,X40,Y40,AB40,AD40,AH40,AJ40,AL40,AN40,AP40)</f>
        <v>0</v>
      </c>
      <c r="V40" s="138" t="str">
        <f>IF($T40&lt;&gt;"PASS","FAIL",IF(U40&gt;GRADING!$D$84,GRADING!$D$87,IF('Mod4 Grades'!U40&lt;=GRADING!$J$91,GRADING!$C$91,IF('Mod4 Grades'!U40&lt;=GRADING!$J$92,GRADING!$C$92,IF('Mod4 Grades'!U40&lt;=GRADING!$J$93,GRADING!$C$93,IF('Mod4 Grades'!U40&lt;=GRADING!$J$94,GRADING!$C$94,IF('Mod4 Grades'!U40&lt;=GRADING!$J$95,GRADING!$C$95,IF('Mod4 Grades'!U40&lt;=GRADING!$J$96,GRADING!$C$96,IF('Mod4 Grades'!U40&lt;=GRADING!$J$97,GRADING!$C$97,IF('Mod4 Grades'!U40&lt;=GRADING!$J$98,GRADING!$C$98,IF('Mod4 Grades'!U40&lt;=GRADING!$J$99,GRADING!$C$99,IF('Mod4 Grades'!U40&lt;=GRADING!$J$100,GRADING!$C$100,IF('Mod4 Grades'!U40&lt;=GRADING!$J$101,GRADING!$C$101,IF('Mod4 Grades'!U40&lt;=GRADING!$J$102,GRADING!$C$102,IF('Mod4 Grades'!U40&lt;=GRADING!$J$103,GRADING!$C$103,IF('Mod4 Grades'!U40&lt;=GRADING!$J$104,GRADING!$J$104,GRADING!$J$105))))))))))))))))</f>
        <v>FAIL</v>
      </c>
      <c r="W40" s="29">
        <f t="shared" ref="W40" si="94">SUMIFS($D$120:$S$120,$D$10:$S$10,"Add",$D40:$S40,"OK")</f>
        <v>0</v>
      </c>
      <c r="X40" s="29">
        <f t="shared" ref="X40" si="95">SUMIFS($D41:$S41,$D$10:$S$10,"Man",$D40:$S40,"OK")</f>
        <v>0</v>
      </c>
      <c r="Y40" s="29">
        <f t="shared" ref="Y40" si="96">SUMIFS($D41:$S41,$D$10:$S$10,"Add",$D40:$S40,"OK")</f>
        <v>0</v>
      </c>
      <c r="Z40" s="29">
        <f t="shared" ref="Z40" si="97">SUMIFS($D41:$S41,$D$10:$S$10,"Add",$D40:$S40,"OK",$D$13:$S$13,"H")</f>
        <v>0</v>
      </c>
      <c r="AA40" s="29">
        <f t="shared" ref="AA40" si="98">SUMIFS($D41:$S41,$D$10:$S$10,"Add",$D40:$S40,"OK",$D$13:$S$13,"L")</f>
        <v>0</v>
      </c>
      <c r="AB40" s="151"/>
      <c r="AC40" s="29" t="str">
        <f>'Mod1 Grades'!V40</f>
        <v>No</v>
      </c>
      <c r="AD40" s="29">
        <f>IF(AC40="Achieved",'Mod1 Settings'!$S$34,IF(AC40="Disabled","n/a",0))</f>
        <v>0</v>
      </c>
      <c r="AE40" s="29" t="str">
        <f>'Mod1 Grades'!X40</f>
        <v>No</v>
      </c>
      <c r="AF40" s="29" t="str">
        <f t="shared" ref="AF40" si="99">IF(AE40="Achieved","No limit for Carrots",IF(AE40="Disabled","n/a","Carrots Limited"))</f>
        <v>Carrots Limited</v>
      </c>
      <c r="AG40" s="29" t="str">
        <f>'Mod2 Grades'!AP40</f>
        <v>No</v>
      </c>
      <c r="AH40" s="29" t="s">
        <v>440</v>
      </c>
      <c r="AI40" s="29" t="str">
        <f>'Mod2 Grades'!AR40</f>
        <v>No</v>
      </c>
      <c r="AJ40" s="29">
        <f>IF(AI40="Achieved",ROUNDDOWN('Mod2 Settings'!S57*'Mod4 Grades'!X40,0),IF(AI40="Disabled","n/a",0))</f>
        <v>0</v>
      </c>
      <c r="AK40" s="29" t="str">
        <f>'Mod3 Grades'!BD40</f>
        <v>No</v>
      </c>
      <c r="AL40" s="29" t="s">
        <v>440</v>
      </c>
      <c r="AM40" s="29" t="str">
        <f>'Mod3 Grades'!BF40</f>
        <v>No</v>
      </c>
      <c r="AN40" s="29">
        <f>IF(AM40="Achieved",ROUNDDOWN('Mod3 Settings'!S57*'Mod4 Grades'!X40,0),IF(AM40="Disabled","n/a",0))</f>
        <v>0</v>
      </c>
      <c r="AO40" s="29" t="str">
        <f>IF('Mod4 Settings'!$M$34=1,IF(AND(COUNTIFS($D$10:$S$10,"Add",D35:S35,"H",D40:S40,"OK")=COUNTIFS($D$10:$S$10,"Add",D35:S35,"H"),SUM(W40:Y40)&gt;='Mod4 Settings'!$P$34),"Achieved","No"),"Disabled")</f>
        <v>No</v>
      </c>
      <c r="AP40" s="29">
        <f>IF('Mod4 Settings'!$M$34=1,IF(AO40="Achieved",'Mod4 Settings'!$S$34,0),"n/a")</f>
        <v>0</v>
      </c>
    </row>
    <row r="41" spans="1:42" ht="18" customHeight="1" x14ac:dyDescent="0.25">
      <c r="A41" s="192"/>
      <c r="B41" s="194"/>
      <c r="C41" s="135" t="s">
        <v>309</v>
      </c>
      <c r="D41" s="60"/>
      <c r="E41" s="60"/>
      <c r="F41" s="60"/>
      <c r="G41" s="60"/>
      <c r="H41" s="60"/>
      <c r="I41" s="60"/>
      <c r="J41" s="60"/>
      <c r="K41" s="62"/>
      <c r="L41" s="62"/>
      <c r="M41" s="62"/>
      <c r="N41" s="62"/>
      <c r="O41" s="62"/>
      <c r="P41" s="62"/>
      <c r="Q41" s="62"/>
      <c r="R41" s="62"/>
      <c r="S41" s="62"/>
      <c r="T41" s="138">
        <f t="shared" ref="T41" si="100">SUM($D41:$S41)</f>
        <v>0</v>
      </c>
    </row>
    <row r="42" spans="1:42" ht="18" customHeight="1" x14ac:dyDescent="0.25">
      <c r="A42" s="191">
        <f>StudentsSummary!$B23</f>
        <v>13</v>
      </c>
      <c r="B42" s="193" t="str">
        <f>_xlfn.CONCAT(StudentsSummary!$C23," ",StudentsSummary!$D23)</f>
        <v>Surname13 Name13</v>
      </c>
      <c r="C42" s="135" t="s">
        <v>308</v>
      </c>
      <c r="D42" s="60"/>
      <c r="E42" s="60"/>
      <c r="F42" s="60"/>
      <c r="G42" s="60"/>
      <c r="H42" s="60"/>
      <c r="I42" s="60"/>
      <c r="J42" s="60"/>
      <c r="K42" s="62"/>
      <c r="L42" s="62"/>
      <c r="M42" s="62"/>
      <c r="N42" s="62"/>
      <c r="O42" s="62"/>
      <c r="P42" s="62"/>
      <c r="Q42" s="62"/>
      <c r="R42" s="62"/>
      <c r="S42" s="62"/>
      <c r="T42" s="138" t="str">
        <f t="shared" ref="T42" si="101">IF(COUNTIFS($D$10:$S$10,"Man",D42:S42,"OK")=COUNTIF($D$10:$S$10,"Man"),"PASS","FAIL")</f>
        <v>FAIL</v>
      </c>
      <c r="U42" s="138">
        <f t="shared" ref="U42" si="102">SUM(W42,X42,Y42,AB42,AD42,AH42,AJ42,AL42,AN42,AP42)</f>
        <v>0</v>
      </c>
      <c r="V42" s="138" t="str">
        <f>IF($T42&lt;&gt;"PASS","FAIL",IF(U42&gt;GRADING!$D$84,GRADING!$D$87,IF('Mod4 Grades'!U42&lt;=GRADING!$J$91,GRADING!$C$91,IF('Mod4 Grades'!U42&lt;=GRADING!$J$92,GRADING!$C$92,IF('Mod4 Grades'!U42&lt;=GRADING!$J$93,GRADING!$C$93,IF('Mod4 Grades'!U42&lt;=GRADING!$J$94,GRADING!$C$94,IF('Mod4 Grades'!U42&lt;=GRADING!$J$95,GRADING!$C$95,IF('Mod4 Grades'!U42&lt;=GRADING!$J$96,GRADING!$C$96,IF('Mod4 Grades'!U42&lt;=GRADING!$J$97,GRADING!$C$97,IF('Mod4 Grades'!U42&lt;=GRADING!$J$98,GRADING!$C$98,IF('Mod4 Grades'!U42&lt;=GRADING!$J$99,GRADING!$C$99,IF('Mod4 Grades'!U42&lt;=GRADING!$J$100,GRADING!$C$100,IF('Mod4 Grades'!U42&lt;=GRADING!$J$101,GRADING!$C$101,IF('Mod4 Grades'!U42&lt;=GRADING!$J$102,GRADING!$C$102,IF('Mod4 Grades'!U42&lt;=GRADING!$J$103,GRADING!$C$103,IF('Mod4 Grades'!U42&lt;=GRADING!$J$104,GRADING!$J$104,GRADING!$J$105))))))))))))))))</f>
        <v>FAIL</v>
      </c>
      <c r="W42" s="29">
        <f t="shared" ref="W42" si="103">SUMIFS($D$120:$S$120,$D$10:$S$10,"Add",$D42:$S42,"OK")</f>
        <v>0</v>
      </c>
      <c r="X42" s="29">
        <f t="shared" ref="X42" si="104">SUMIFS($D43:$S43,$D$10:$S$10,"Man",$D42:$S42,"OK")</f>
        <v>0</v>
      </c>
      <c r="Y42" s="29">
        <f t="shared" ref="Y42" si="105">SUMIFS($D43:$S43,$D$10:$S$10,"Add",$D42:$S42,"OK")</f>
        <v>0</v>
      </c>
      <c r="Z42" s="29">
        <f t="shared" ref="Z42" si="106">SUMIFS($D43:$S43,$D$10:$S$10,"Add",$D42:$S42,"OK",$D$13:$S$13,"H")</f>
        <v>0</v>
      </c>
      <c r="AA42" s="29">
        <f t="shared" ref="AA42" si="107">SUMIFS($D43:$S43,$D$10:$S$10,"Add",$D42:$S42,"OK",$D$13:$S$13,"L")</f>
        <v>0</v>
      </c>
      <c r="AB42" s="151"/>
      <c r="AC42" s="29" t="str">
        <f>'Mod1 Grades'!V42</f>
        <v>No</v>
      </c>
      <c r="AD42" s="29">
        <f>IF(AC42="Achieved",'Mod1 Settings'!$S$34,IF(AC42="Disabled","n/a",0))</f>
        <v>0</v>
      </c>
      <c r="AE42" s="29" t="str">
        <f>'Mod1 Grades'!X42</f>
        <v>No</v>
      </c>
      <c r="AF42" s="29" t="str">
        <f t="shared" ref="AF42" si="108">IF(AE42="Achieved","No limit for Carrots",IF(AE42="Disabled","n/a","Carrots Limited"))</f>
        <v>Carrots Limited</v>
      </c>
      <c r="AG42" s="29" t="str">
        <f>'Mod2 Grades'!AP42</f>
        <v>No</v>
      </c>
      <c r="AH42" s="29" t="s">
        <v>440</v>
      </c>
      <c r="AI42" s="29" t="str">
        <f>'Mod2 Grades'!AR42</f>
        <v>No</v>
      </c>
      <c r="AJ42" s="29">
        <f>IF(AI42="Achieved",ROUNDDOWN('Mod2 Settings'!S59*'Mod4 Grades'!X42,0),IF(AI42="Disabled","n/a",0))</f>
        <v>0</v>
      </c>
      <c r="AK42" s="29" t="str">
        <f>'Mod3 Grades'!BD42</f>
        <v>No</v>
      </c>
      <c r="AL42" s="29" t="s">
        <v>440</v>
      </c>
      <c r="AM42" s="29" t="str">
        <f>'Mod3 Grades'!BF42</f>
        <v>No</v>
      </c>
      <c r="AN42" s="29">
        <f>IF(AM42="Achieved",ROUNDDOWN('Mod3 Settings'!S59*'Mod4 Grades'!X42,0),IF(AM42="Disabled","n/a",0))</f>
        <v>0</v>
      </c>
      <c r="AO42" s="29" t="str">
        <f>IF('Mod4 Settings'!$M$34=1,IF(AND(COUNTIFS($D$10:$S$10,"Add",D37:S37,"H",D42:S42,"OK")=COUNTIFS($D$10:$S$10,"Add",D37:S37,"H"),SUM(W42:Y42)&gt;='Mod4 Settings'!$P$34),"Achieved","No"),"Disabled")</f>
        <v>No</v>
      </c>
      <c r="AP42" s="29">
        <f>IF('Mod4 Settings'!$M$34=1,IF(AO42="Achieved",'Mod4 Settings'!$S$34,0),"n/a")</f>
        <v>0</v>
      </c>
    </row>
    <row r="43" spans="1:42" ht="18" customHeight="1" x14ac:dyDescent="0.25">
      <c r="A43" s="192"/>
      <c r="B43" s="194"/>
      <c r="C43" s="135" t="s">
        <v>309</v>
      </c>
      <c r="D43" s="60"/>
      <c r="E43" s="60"/>
      <c r="F43" s="60"/>
      <c r="G43" s="60"/>
      <c r="H43" s="60"/>
      <c r="I43" s="60"/>
      <c r="J43" s="60"/>
      <c r="K43" s="62"/>
      <c r="L43" s="62"/>
      <c r="M43" s="62"/>
      <c r="N43" s="62"/>
      <c r="O43" s="62"/>
      <c r="P43" s="62"/>
      <c r="Q43" s="62"/>
      <c r="R43" s="62"/>
      <c r="S43" s="62"/>
      <c r="T43" s="138">
        <f t="shared" ref="T43" si="109">SUM($D43:$S43)</f>
        <v>0</v>
      </c>
    </row>
    <row r="44" spans="1:42" ht="18" customHeight="1" x14ac:dyDescent="0.25">
      <c r="A44" s="191">
        <f>StudentsSummary!$B24</f>
        <v>14</v>
      </c>
      <c r="B44" s="193" t="str">
        <f>_xlfn.CONCAT(StudentsSummary!$C24," ",StudentsSummary!$D24)</f>
        <v>Surname14 Name14</v>
      </c>
      <c r="C44" s="135" t="s">
        <v>308</v>
      </c>
      <c r="D44" s="60"/>
      <c r="E44" s="60"/>
      <c r="F44" s="60"/>
      <c r="G44" s="60"/>
      <c r="H44" s="60"/>
      <c r="I44" s="60"/>
      <c r="J44" s="60"/>
      <c r="K44" s="62"/>
      <c r="L44" s="62"/>
      <c r="M44" s="62"/>
      <c r="N44" s="62"/>
      <c r="O44" s="62"/>
      <c r="P44" s="62"/>
      <c r="Q44" s="62"/>
      <c r="R44" s="62"/>
      <c r="S44" s="62"/>
      <c r="T44" s="138" t="str">
        <f t="shared" ref="T44" si="110">IF(COUNTIFS($D$10:$S$10,"Man",D44:S44,"OK")=COUNTIF($D$10:$S$10,"Man"),"PASS","FAIL")</f>
        <v>FAIL</v>
      </c>
      <c r="U44" s="138">
        <f t="shared" ref="U44" si="111">SUM(W44,X44,Y44,AB44,AD44,AH44,AJ44,AL44,AN44,AP44)</f>
        <v>0</v>
      </c>
      <c r="V44" s="138" t="str">
        <f>IF($T44&lt;&gt;"PASS","FAIL",IF(U44&gt;GRADING!$D$84,GRADING!$D$87,IF('Mod4 Grades'!U44&lt;=GRADING!$J$91,GRADING!$C$91,IF('Mod4 Grades'!U44&lt;=GRADING!$J$92,GRADING!$C$92,IF('Mod4 Grades'!U44&lt;=GRADING!$J$93,GRADING!$C$93,IF('Mod4 Grades'!U44&lt;=GRADING!$J$94,GRADING!$C$94,IF('Mod4 Grades'!U44&lt;=GRADING!$J$95,GRADING!$C$95,IF('Mod4 Grades'!U44&lt;=GRADING!$J$96,GRADING!$C$96,IF('Mod4 Grades'!U44&lt;=GRADING!$J$97,GRADING!$C$97,IF('Mod4 Grades'!U44&lt;=GRADING!$J$98,GRADING!$C$98,IF('Mod4 Grades'!U44&lt;=GRADING!$J$99,GRADING!$C$99,IF('Mod4 Grades'!U44&lt;=GRADING!$J$100,GRADING!$C$100,IF('Mod4 Grades'!U44&lt;=GRADING!$J$101,GRADING!$C$101,IF('Mod4 Grades'!U44&lt;=GRADING!$J$102,GRADING!$C$102,IF('Mod4 Grades'!U44&lt;=GRADING!$J$103,GRADING!$C$103,IF('Mod4 Grades'!U44&lt;=GRADING!$J$104,GRADING!$J$104,GRADING!$J$105))))))))))))))))</f>
        <v>FAIL</v>
      </c>
      <c r="W44" s="29">
        <f t="shared" ref="W44" si="112">SUMIFS($D$120:$S$120,$D$10:$S$10,"Add",$D44:$S44,"OK")</f>
        <v>0</v>
      </c>
      <c r="X44" s="29">
        <f t="shared" ref="X44" si="113">SUMIFS($D45:$S45,$D$10:$S$10,"Man",$D44:$S44,"OK")</f>
        <v>0</v>
      </c>
      <c r="Y44" s="29">
        <f t="shared" ref="Y44" si="114">SUMIFS($D45:$S45,$D$10:$S$10,"Add",$D44:$S44,"OK")</f>
        <v>0</v>
      </c>
      <c r="Z44" s="29">
        <f t="shared" ref="Z44" si="115">SUMIFS($D45:$S45,$D$10:$S$10,"Add",$D44:$S44,"OK",$D$13:$S$13,"H")</f>
        <v>0</v>
      </c>
      <c r="AA44" s="29">
        <f t="shared" ref="AA44" si="116">SUMIFS($D45:$S45,$D$10:$S$10,"Add",$D44:$S44,"OK",$D$13:$S$13,"L")</f>
        <v>0</v>
      </c>
      <c r="AB44" s="151"/>
      <c r="AC44" s="29" t="str">
        <f>'Mod1 Grades'!V44</f>
        <v>No</v>
      </c>
      <c r="AD44" s="29">
        <f>IF(AC44="Achieved",'Mod1 Settings'!$S$34,IF(AC44="Disabled","n/a",0))</f>
        <v>0</v>
      </c>
      <c r="AE44" s="29" t="str">
        <f>'Mod1 Grades'!X44</f>
        <v>No</v>
      </c>
      <c r="AF44" s="29" t="str">
        <f t="shared" ref="AF44" si="117">IF(AE44="Achieved","No limit for Carrots",IF(AE44="Disabled","n/a","Carrots Limited"))</f>
        <v>Carrots Limited</v>
      </c>
      <c r="AG44" s="29" t="str">
        <f>'Mod2 Grades'!AP44</f>
        <v>No</v>
      </c>
      <c r="AH44" s="29" t="s">
        <v>440</v>
      </c>
      <c r="AI44" s="29" t="str">
        <f>'Mod2 Grades'!AR44</f>
        <v>No</v>
      </c>
      <c r="AJ44" s="29">
        <f>IF(AI44="Achieved",ROUNDDOWN('Mod2 Settings'!S61*'Mod4 Grades'!X44,0),IF(AI44="Disabled","n/a",0))</f>
        <v>0</v>
      </c>
      <c r="AK44" s="29" t="str">
        <f>'Mod3 Grades'!BD44</f>
        <v>No</v>
      </c>
      <c r="AL44" s="29" t="s">
        <v>440</v>
      </c>
      <c r="AM44" s="29" t="str">
        <f>'Mod3 Grades'!BF44</f>
        <v>No</v>
      </c>
      <c r="AN44" s="29">
        <f>IF(AM44="Achieved",ROUNDDOWN('Mod3 Settings'!S61*'Mod4 Grades'!X44,0),IF(AM44="Disabled","n/a",0))</f>
        <v>0</v>
      </c>
      <c r="AO44" s="29" t="str">
        <f>IF('Mod4 Settings'!$M$34=1,IF(AND(COUNTIFS($D$10:$S$10,"Add",D39:S39,"H",D44:S44,"OK")=COUNTIFS($D$10:$S$10,"Add",D39:S39,"H"),SUM(W44:Y44)&gt;='Mod4 Settings'!$P$34),"Achieved","No"),"Disabled")</f>
        <v>No</v>
      </c>
      <c r="AP44" s="29">
        <f>IF('Mod4 Settings'!$M$34=1,IF(AO44="Achieved",'Mod4 Settings'!$S$34,0),"n/a")</f>
        <v>0</v>
      </c>
    </row>
    <row r="45" spans="1:42" ht="18" customHeight="1" x14ac:dyDescent="0.25">
      <c r="A45" s="192"/>
      <c r="B45" s="194"/>
      <c r="C45" s="135" t="s">
        <v>309</v>
      </c>
      <c r="D45" s="60"/>
      <c r="E45" s="60"/>
      <c r="F45" s="60"/>
      <c r="G45" s="60"/>
      <c r="H45" s="60"/>
      <c r="I45" s="60"/>
      <c r="J45" s="60"/>
      <c r="K45" s="62"/>
      <c r="L45" s="62"/>
      <c r="M45" s="62"/>
      <c r="N45" s="62"/>
      <c r="O45" s="62"/>
      <c r="P45" s="62"/>
      <c r="Q45" s="62"/>
      <c r="R45" s="62"/>
      <c r="S45" s="62"/>
      <c r="T45" s="138">
        <f t="shared" ref="T45" si="118">SUM($D45:$S45)</f>
        <v>0</v>
      </c>
    </row>
    <row r="46" spans="1:42" ht="18" customHeight="1" x14ac:dyDescent="0.25">
      <c r="A46" s="191">
        <f>StudentsSummary!$B25</f>
        <v>15</v>
      </c>
      <c r="B46" s="193" t="str">
        <f>_xlfn.CONCAT(StudentsSummary!$C25," ",StudentsSummary!$D25)</f>
        <v>Surname15 Name15</v>
      </c>
      <c r="C46" s="135" t="s">
        <v>308</v>
      </c>
      <c r="D46" s="60"/>
      <c r="E46" s="60"/>
      <c r="F46" s="60"/>
      <c r="G46" s="60"/>
      <c r="H46" s="60"/>
      <c r="I46" s="60"/>
      <c r="J46" s="60"/>
      <c r="K46" s="62"/>
      <c r="L46" s="62"/>
      <c r="M46" s="62"/>
      <c r="N46" s="62"/>
      <c r="O46" s="62"/>
      <c r="P46" s="62"/>
      <c r="Q46" s="62"/>
      <c r="R46" s="62"/>
      <c r="S46" s="62"/>
      <c r="T46" s="138" t="str">
        <f t="shared" ref="T46" si="119">IF(COUNTIFS($D$10:$S$10,"Man",D46:S46,"OK")=COUNTIF($D$10:$S$10,"Man"),"PASS","FAIL")</f>
        <v>FAIL</v>
      </c>
      <c r="U46" s="138">
        <f t="shared" ref="U46" si="120">SUM(W46,X46,Y46,AB46,AD46,AH46,AJ46,AL46,AN46,AP46)</f>
        <v>0</v>
      </c>
      <c r="V46" s="138" t="str">
        <f>IF($T46&lt;&gt;"PASS","FAIL",IF(U46&gt;GRADING!$D$84,GRADING!$D$87,IF('Mod4 Grades'!U46&lt;=GRADING!$J$91,GRADING!$C$91,IF('Mod4 Grades'!U46&lt;=GRADING!$J$92,GRADING!$C$92,IF('Mod4 Grades'!U46&lt;=GRADING!$J$93,GRADING!$C$93,IF('Mod4 Grades'!U46&lt;=GRADING!$J$94,GRADING!$C$94,IF('Mod4 Grades'!U46&lt;=GRADING!$J$95,GRADING!$C$95,IF('Mod4 Grades'!U46&lt;=GRADING!$J$96,GRADING!$C$96,IF('Mod4 Grades'!U46&lt;=GRADING!$J$97,GRADING!$C$97,IF('Mod4 Grades'!U46&lt;=GRADING!$J$98,GRADING!$C$98,IF('Mod4 Grades'!U46&lt;=GRADING!$J$99,GRADING!$C$99,IF('Mod4 Grades'!U46&lt;=GRADING!$J$100,GRADING!$C$100,IF('Mod4 Grades'!U46&lt;=GRADING!$J$101,GRADING!$C$101,IF('Mod4 Grades'!U46&lt;=GRADING!$J$102,GRADING!$C$102,IF('Mod4 Grades'!U46&lt;=GRADING!$J$103,GRADING!$C$103,IF('Mod4 Grades'!U46&lt;=GRADING!$J$104,GRADING!$J$104,GRADING!$J$105))))))))))))))))</f>
        <v>FAIL</v>
      </c>
      <c r="W46" s="29">
        <f t="shared" ref="W46" si="121">SUMIFS($D$120:$S$120,$D$10:$S$10,"Add",$D46:$S46,"OK")</f>
        <v>0</v>
      </c>
      <c r="X46" s="29">
        <f t="shared" ref="X46" si="122">SUMIFS($D47:$S47,$D$10:$S$10,"Man",$D46:$S46,"OK")</f>
        <v>0</v>
      </c>
      <c r="Y46" s="29">
        <f t="shared" ref="Y46" si="123">SUMIFS($D47:$S47,$D$10:$S$10,"Add",$D46:$S46,"OK")</f>
        <v>0</v>
      </c>
      <c r="Z46" s="29">
        <f t="shared" ref="Z46" si="124">SUMIFS($D47:$S47,$D$10:$S$10,"Add",$D46:$S46,"OK",$D$13:$S$13,"H")</f>
        <v>0</v>
      </c>
      <c r="AA46" s="29">
        <f t="shared" ref="AA46" si="125">SUMIFS($D47:$S47,$D$10:$S$10,"Add",$D46:$S46,"OK",$D$13:$S$13,"L")</f>
        <v>0</v>
      </c>
      <c r="AB46" s="151"/>
      <c r="AC46" s="29" t="str">
        <f>'Mod1 Grades'!V46</f>
        <v>No</v>
      </c>
      <c r="AD46" s="29">
        <f>IF(AC46="Achieved",'Mod1 Settings'!$S$34,IF(AC46="Disabled","n/a",0))</f>
        <v>0</v>
      </c>
      <c r="AE46" s="29" t="str">
        <f>'Mod1 Grades'!X46</f>
        <v>No</v>
      </c>
      <c r="AF46" s="29" t="str">
        <f t="shared" ref="AF46" si="126">IF(AE46="Achieved","No limit for Carrots",IF(AE46="Disabled","n/a","Carrots Limited"))</f>
        <v>Carrots Limited</v>
      </c>
      <c r="AG46" s="29" t="str">
        <f>'Mod2 Grades'!AP46</f>
        <v>No</v>
      </c>
      <c r="AH46" s="29" t="s">
        <v>440</v>
      </c>
      <c r="AI46" s="29" t="str">
        <f>'Mod2 Grades'!AR46</f>
        <v>No</v>
      </c>
      <c r="AJ46" s="29">
        <f>IF(AI46="Achieved",ROUNDDOWN('Mod2 Settings'!S63*'Mod4 Grades'!X46,0),IF(AI46="Disabled","n/a",0))</f>
        <v>0</v>
      </c>
      <c r="AK46" s="29" t="str">
        <f>'Mod3 Grades'!BD46</f>
        <v>No</v>
      </c>
      <c r="AL46" s="29" t="s">
        <v>440</v>
      </c>
      <c r="AM46" s="29" t="str">
        <f>'Mod3 Grades'!BF46</f>
        <v>No</v>
      </c>
      <c r="AN46" s="29">
        <f>IF(AM46="Achieved",ROUNDDOWN('Mod3 Settings'!S63*'Mod4 Grades'!X46,0),IF(AM46="Disabled","n/a",0))</f>
        <v>0</v>
      </c>
      <c r="AO46" s="29" t="str">
        <f>IF('Mod4 Settings'!$M$34=1,IF(AND(COUNTIFS($D$10:$S$10,"Add",D41:S41,"H",D46:S46,"OK")=COUNTIFS($D$10:$S$10,"Add",D41:S41,"H"),SUM(W46:Y46)&gt;='Mod4 Settings'!$P$34),"Achieved","No"),"Disabled")</f>
        <v>No</v>
      </c>
      <c r="AP46" s="29">
        <f>IF('Mod4 Settings'!$M$34=1,IF(AO46="Achieved",'Mod4 Settings'!$S$34,0),"n/a")</f>
        <v>0</v>
      </c>
    </row>
    <row r="47" spans="1:42" ht="18" customHeight="1" x14ac:dyDescent="0.25">
      <c r="A47" s="192"/>
      <c r="B47" s="194"/>
      <c r="C47" s="135" t="s">
        <v>309</v>
      </c>
      <c r="D47" s="60"/>
      <c r="E47" s="60"/>
      <c r="F47" s="60"/>
      <c r="G47" s="60"/>
      <c r="H47" s="60"/>
      <c r="I47" s="60"/>
      <c r="J47" s="60"/>
      <c r="K47" s="62"/>
      <c r="L47" s="62"/>
      <c r="M47" s="62"/>
      <c r="N47" s="62"/>
      <c r="O47" s="62"/>
      <c r="P47" s="62"/>
      <c r="Q47" s="62"/>
      <c r="R47" s="62"/>
      <c r="S47" s="62"/>
      <c r="T47" s="138">
        <f t="shared" ref="T47" si="127">SUM($D47:$S47)</f>
        <v>0</v>
      </c>
    </row>
    <row r="48" spans="1:42" ht="18" customHeight="1" x14ac:dyDescent="0.25">
      <c r="A48" s="191">
        <f>StudentsSummary!$B26</f>
        <v>16</v>
      </c>
      <c r="B48" s="193" t="str">
        <f>_xlfn.CONCAT(StudentsSummary!$C26," ",StudentsSummary!$D26)</f>
        <v>Surname16 Name16</v>
      </c>
      <c r="C48" s="135" t="s">
        <v>308</v>
      </c>
      <c r="D48" s="60"/>
      <c r="E48" s="60"/>
      <c r="F48" s="60"/>
      <c r="G48" s="60"/>
      <c r="H48" s="60"/>
      <c r="I48" s="60"/>
      <c r="J48" s="60"/>
      <c r="K48" s="62"/>
      <c r="L48" s="62"/>
      <c r="M48" s="62"/>
      <c r="N48" s="62"/>
      <c r="O48" s="62"/>
      <c r="P48" s="62"/>
      <c r="Q48" s="62"/>
      <c r="R48" s="62"/>
      <c r="S48" s="62"/>
      <c r="T48" s="138" t="str">
        <f t="shared" ref="T48" si="128">IF(COUNTIFS($D$10:$S$10,"Man",D48:S48,"OK")=COUNTIF($D$10:$S$10,"Man"),"PASS","FAIL")</f>
        <v>FAIL</v>
      </c>
      <c r="U48" s="138">
        <f t="shared" ref="U48" si="129">SUM(W48,X48,Y48,AB48,AD48,AH48,AJ48,AL48,AN48,AP48)</f>
        <v>0</v>
      </c>
      <c r="V48" s="138" t="str">
        <f>IF($T48&lt;&gt;"PASS","FAIL",IF(U48&gt;GRADING!$D$84,GRADING!$D$87,IF('Mod4 Grades'!U48&lt;=GRADING!$J$91,GRADING!$C$91,IF('Mod4 Grades'!U48&lt;=GRADING!$J$92,GRADING!$C$92,IF('Mod4 Grades'!U48&lt;=GRADING!$J$93,GRADING!$C$93,IF('Mod4 Grades'!U48&lt;=GRADING!$J$94,GRADING!$C$94,IF('Mod4 Grades'!U48&lt;=GRADING!$J$95,GRADING!$C$95,IF('Mod4 Grades'!U48&lt;=GRADING!$J$96,GRADING!$C$96,IF('Mod4 Grades'!U48&lt;=GRADING!$J$97,GRADING!$C$97,IF('Mod4 Grades'!U48&lt;=GRADING!$J$98,GRADING!$C$98,IF('Mod4 Grades'!U48&lt;=GRADING!$J$99,GRADING!$C$99,IF('Mod4 Grades'!U48&lt;=GRADING!$J$100,GRADING!$C$100,IF('Mod4 Grades'!U48&lt;=GRADING!$J$101,GRADING!$C$101,IF('Mod4 Grades'!U48&lt;=GRADING!$J$102,GRADING!$C$102,IF('Mod4 Grades'!U48&lt;=GRADING!$J$103,GRADING!$C$103,IF('Mod4 Grades'!U48&lt;=GRADING!$J$104,GRADING!$J$104,GRADING!$J$105))))))))))))))))</f>
        <v>FAIL</v>
      </c>
      <c r="W48" s="29">
        <f t="shared" ref="W48" si="130">SUMIFS($D$120:$S$120,$D$10:$S$10,"Add",$D48:$S48,"OK")</f>
        <v>0</v>
      </c>
      <c r="X48" s="29">
        <f t="shared" ref="X48" si="131">SUMIFS($D49:$S49,$D$10:$S$10,"Man",$D48:$S48,"OK")</f>
        <v>0</v>
      </c>
      <c r="Y48" s="29">
        <f t="shared" ref="Y48" si="132">SUMIFS($D49:$S49,$D$10:$S$10,"Add",$D48:$S48,"OK")</f>
        <v>0</v>
      </c>
      <c r="Z48" s="29">
        <f t="shared" ref="Z48" si="133">SUMIFS($D49:$S49,$D$10:$S$10,"Add",$D48:$S48,"OK",$D$13:$S$13,"H")</f>
        <v>0</v>
      </c>
      <c r="AA48" s="29">
        <f t="shared" ref="AA48" si="134">SUMIFS($D49:$S49,$D$10:$S$10,"Add",$D48:$S48,"OK",$D$13:$S$13,"L")</f>
        <v>0</v>
      </c>
      <c r="AB48" s="151"/>
      <c r="AC48" s="29" t="str">
        <f>'Mod1 Grades'!V48</f>
        <v>No</v>
      </c>
      <c r="AD48" s="29">
        <f>IF(AC48="Achieved",'Mod1 Settings'!$S$34,IF(AC48="Disabled","n/a",0))</f>
        <v>0</v>
      </c>
      <c r="AE48" s="29" t="str">
        <f>'Mod1 Grades'!X48</f>
        <v>No</v>
      </c>
      <c r="AF48" s="29" t="str">
        <f t="shared" ref="AF48" si="135">IF(AE48="Achieved","No limit for Carrots",IF(AE48="Disabled","n/a","Carrots Limited"))</f>
        <v>Carrots Limited</v>
      </c>
      <c r="AG48" s="29" t="str">
        <f>'Mod2 Grades'!AP48</f>
        <v>No</v>
      </c>
      <c r="AH48" s="29" t="s">
        <v>440</v>
      </c>
      <c r="AI48" s="29" t="str">
        <f>'Mod2 Grades'!AR48</f>
        <v>No</v>
      </c>
      <c r="AJ48" s="29">
        <f>IF(AI48="Achieved",ROUNDDOWN('Mod2 Settings'!S65*'Mod4 Grades'!X48,0),IF(AI48="Disabled","n/a",0))</f>
        <v>0</v>
      </c>
      <c r="AK48" s="29" t="str">
        <f>'Mod3 Grades'!BD48</f>
        <v>No</v>
      </c>
      <c r="AL48" s="29" t="s">
        <v>440</v>
      </c>
      <c r="AM48" s="29" t="str">
        <f>'Mod3 Grades'!BF48</f>
        <v>No</v>
      </c>
      <c r="AN48" s="29">
        <f>IF(AM48="Achieved",ROUNDDOWN('Mod3 Settings'!S65*'Mod4 Grades'!X48,0),IF(AM48="Disabled","n/a",0))</f>
        <v>0</v>
      </c>
      <c r="AO48" s="29" t="str">
        <f>IF('Mod4 Settings'!$M$34=1,IF(AND(COUNTIFS($D$10:$S$10,"Add",D43:S43,"H",D48:S48,"OK")=COUNTIFS($D$10:$S$10,"Add",D43:S43,"H"),SUM(W48:Y48)&gt;='Mod4 Settings'!$P$34),"Achieved","No"),"Disabled")</f>
        <v>No</v>
      </c>
      <c r="AP48" s="29">
        <f>IF('Mod4 Settings'!$M$34=1,IF(AO48="Achieved",'Mod4 Settings'!$S$34,0),"n/a")</f>
        <v>0</v>
      </c>
    </row>
    <row r="49" spans="1:42" ht="18" customHeight="1" x14ac:dyDescent="0.25">
      <c r="A49" s="192"/>
      <c r="B49" s="194"/>
      <c r="C49" s="135" t="s">
        <v>309</v>
      </c>
      <c r="D49" s="60"/>
      <c r="E49" s="60"/>
      <c r="F49" s="60"/>
      <c r="G49" s="60"/>
      <c r="H49" s="60"/>
      <c r="I49" s="60"/>
      <c r="J49" s="60"/>
      <c r="K49" s="62"/>
      <c r="L49" s="62"/>
      <c r="M49" s="62"/>
      <c r="N49" s="62"/>
      <c r="O49" s="62"/>
      <c r="P49" s="62"/>
      <c r="Q49" s="62"/>
      <c r="R49" s="62"/>
      <c r="S49" s="62"/>
      <c r="T49" s="138">
        <f t="shared" ref="T49" si="136">SUM($D49:$S49)</f>
        <v>0</v>
      </c>
    </row>
    <row r="50" spans="1:42" ht="18" customHeight="1" x14ac:dyDescent="0.25">
      <c r="A50" s="191">
        <f>StudentsSummary!$B27</f>
        <v>17</v>
      </c>
      <c r="B50" s="193" t="str">
        <f>_xlfn.CONCAT(StudentsSummary!$C27," ",StudentsSummary!$D27)</f>
        <v>Surname17 Name17</v>
      </c>
      <c r="C50" s="135" t="s">
        <v>308</v>
      </c>
      <c r="D50" s="60"/>
      <c r="E50" s="60"/>
      <c r="F50" s="60"/>
      <c r="G50" s="60"/>
      <c r="H50" s="60"/>
      <c r="I50" s="60"/>
      <c r="J50" s="60"/>
      <c r="K50" s="62"/>
      <c r="L50" s="62"/>
      <c r="M50" s="62"/>
      <c r="N50" s="62"/>
      <c r="O50" s="62"/>
      <c r="P50" s="62"/>
      <c r="Q50" s="62"/>
      <c r="R50" s="62"/>
      <c r="S50" s="62"/>
      <c r="T50" s="138" t="str">
        <f t="shared" ref="T50" si="137">IF(COUNTIFS($D$10:$S$10,"Man",D50:S50,"OK")=COUNTIF($D$10:$S$10,"Man"),"PASS","FAIL")</f>
        <v>FAIL</v>
      </c>
      <c r="U50" s="138">
        <f t="shared" ref="U50" si="138">SUM(W50,X50,Y50,AB50,AD50,AH50,AJ50,AL50,AN50,AP50)</f>
        <v>0</v>
      </c>
      <c r="V50" s="138" t="str">
        <f>IF($T50&lt;&gt;"PASS","FAIL",IF(U50&gt;GRADING!$D$84,GRADING!$D$87,IF('Mod4 Grades'!U50&lt;=GRADING!$J$91,GRADING!$C$91,IF('Mod4 Grades'!U50&lt;=GRADING!$J$92,GRADING!$C$92,IF('Mod4 Grades'!U50&lt;=GRADING!$J$93,GRADING!$C$93,IF('Mod4 Grades'!U50&lt;=GRADING!$J$94,GRADING!$C$94,IF('Mod4 Grades'!U50&lt;=GRADING!$J$95,GRADING!$C$95,IF('Mod4 Grades'!U50&lt;=GRADING!$J$96,GRADING!$C$96,IF('Mod4 Grades'!U50&lt;=GRADING!$J$97,GRADING!$C$97,IF('Mod4 Grades'!U50&lt;=GRADING!$J$98,GRADING!$C$98,IF('Mod4 Grades'!U50&lt;=GRADING!$J$99,GRADING!$C$99,IF('Mod4 Grades'!U50&lt;=GRADING!$J$100,GRADING!$C$100,IF('Mod4 Grades'!U50&lt;=GRADING!$J$101,GRADING!$C$101,IF('Mod4 Grades'!U50&lt;=GRADING!$J$102,GRADING!$C$102,IF('Mod4 Grades'!U50&lt;=GRADING!$J$103,GRADING!$C$103,IF('Mod4 Grades'!U50&lt;=GRADING!$J$104,GRADING!$J$104,GRADING!$J$105))))))))))))))))</f>
        <v>FAIL</v>
      </c>
      <c r="W50" s="29">
        <f t="shared" ref="W50" si="139">SUMIFS($D$120:$S$120,$D$10:$S$10,"Add",$D50:$S50,"OK")</f>
        <v>0</v>
      </c>
      <c r="X50" s="29">
        <f t="shared" ref="X50" si="140">SUMIFS($D51:$S51,$D$10:$S$10,"Man",$D50:$S50,"OK")</f>
        <v>0</v>
      </c>
      <c r="Y50" s="29">
        <f t="shared" ref="Y50" si="141">SUMIFS($D51:$S51,$D$10:$S$10,"Add",$D50:$S50,"OK")</f>
        <v>0</v>
      </c>
      <c r="Z50" s="29">
        <f t="shared" ref="Z50" si="142">SUMIFS($D51:$S51,$D$10:$S$10,"Add",$D50:$S50,"OK",$D$13:$S$13,"H")</f>
        <v>0</v>
      </c>
      <c r="AA50" s="29">
        <f t="shared" ref="AA50" si="143">SUMIFS($D51:$S51,$D$10:$S$10,"Add",$D50:$S50,"OK",$D$13:$S$13,"L")</f>
        <v>0</v>
      </c>
      <c r="AB50" s="151"/>
      <c r="AC50" s="29" t="str">
        <f>'Mod1 Grades'!V50</f>
        <v>No</v>
      </c>
      <c r="AD50" s="29">
        <f>IF(AC50="Achieved",'Mod1 Settings'!$S$34,IF(AC50="Disabled","n/a",0))</f>
        <v>0</v>
      </c>
      <c r="AE50" s="29" t="str">
        <f>'Mod1 Grades'!X50</f>
        <v>No</v>
      </c>
      <c r="AF50" s="29" t="str">
        <f t="shared" ref="AF50" si="144">IF(AE50="Achieved","No limit for Carrots",IF(AE50="Disabled","n/a","Carrots Limited"))</f>
        <v>Carrots Limited</v>
      </c>
      <c r="AG50" s="29" t="str">
        <f>'Mod2 Grades'!AP50</f>
        <v>No</v>
      </c>
      <c r="AH50" s="29" t="s">
        <v>440</v>
      </c>
      <c r="AI50" s="29" t="str">
        <f>'Mod2 Grades'!AR50</f>
        <v>No</v>
      </c>
      <c r="AJ50" s="29">
        <f>IF(AI50="Achieved",ROUNDDOWN('Mod2 Settings'!S67*'Mod4 Grades'!X50,0),IF(AI50="Disabled","n/a",0))</f>
        <v>0</v>
      </c>
      <c r="AK50" s="29" t="str">
        <f>'Mod3 Grades'!BD50</f>
        <v>No</v>
      </c>
      <c r="AL50" s="29" t="s">
        <v>440</v>
      </c>
      <c r="AM50" s="29" t="str">
        <f>'Mod3 Grades'!BF50</f>
        <v>No</v>
      </c>
      <c r="AN50" s="29">
        <f>IF(AM50="Achieved",ROUNDDOWN('Mod3 Settings'!S67*'Mod4 Grades'!X50,0),IF(AM50="Disabled","n/a",0))</f>
        <v>0</v>
      </c>
      <c r="AO50" s="29" t="str">
        <f>IF('Mod4 Settings'!$M$34=1,IF(AND(COUNTIFS($D$10:$S$10,"Add",D45:S45,"H",D50:S50,"OK")=COUNTIFS($D$10:$S$10,"Add",D45:S45,"H"),SUM(W50:Y50)&gt;='Mod4 Settings'!$P$34),"Achieved","No"),"Disabled")</f>
        <v>No</v>
      </c>
      <c r="AP50" s="29">
        <f>IF('Mod4 Settings'!$M$34=1,IF(AO50="Achieved",'Mod4 Settings'!$S$34,0),"n/a")</f>
        <v>0</v>
      </c>
    </row>
    <row r="51" spans="1:42" ht="18" customHeight="1" x14ac:dyDescent="0.25">
      <c r="A51" s="192"/>
      <c r="B51" s="194"/>
      <c r="C51" s="135" t="s">
        <v>309</v>
      </c>
      <c r="D51" s="60"/>
      <c r="E51" s="60"/>
      <c r="F51" s="60"/>
      <c r="G51" s="60"/>
      <c r="H51" s="60"/>
      <c r="I51" s="60"/>
      <c r="J51" s="60"/>
      <c r="K51" s="62"/>
      <c r="L51" s="62"/>
      <c r="M51" s="62"/>
      <c r="N51" s="62"/>
      <c r="O51" s="62"/>
      <c r="P51" s="62"/>
      <c r="Q51" s="62"/>
      <c r="R51" s="62"/>
      <c r="S51" s="62"/>
      <c r="T51" s="138">
        <f t="shared" ref="T51" si="145">SUM($D51:$S51)</f>
        <v>0</v>
      </c>
    </row>
    <row r="52" spans="1:42" ht="18" customHeight="1" x14ac:dyDescent="0.25">
      <c r="A52" s="191">
        <f>StudentsSummary!$B28</f>
        <v>18</v>
      </c>
      <c r="B52" s="193" t="str">
        <f>_xlfn.CONCAT(StudentsSummary!$C28," ",StudentsSummary!$D28)</f>
        <v>Surname18 Name18</v>
      </c>
      <c r="C52" s="135" t="s">
        <v>308</v>
      </c>
      <c r="D52" s="60"/>
      <c r="E52" s="60"/>
      <c r="F52" s="60"/>
      <c r="G52" s="60"/>
      <c r="H52" s="60"/>
      <c r="I52" s="60"/>
      <c r="J52" s="60"/>
      <c r="K52" s="62"/>
      <c r="L52" s="62"/>
      <c r="M52" s="62"/>
      <c r="N52" s="62"/>
      <c r="O52" s="62"/>
      <c r="P52" s="62"/>
      <c r="Q52" s="62"/>
      <c r="R52" s="62"/>
      <c r="S52" s="62"/>
      <c r="T52" s="138" t="str">
        <f t="shared" ref="T52" si="146">IF(COUNTIFS($D$10:$S$10,"Man",D52:S52,"OK")=COUNTIF($D$10:$S$10,"Man"),"PASS","FAIL")</f>
        <v>FAIL</v>
      </c>
      <c r="U52" s="138">
        <f t="shared" ref="U52" si="147">SUM(W52,X52,Y52,AB52,AD52,AH52,AJ52,AL52,AN52,AP52)</f>
        <v>0</v>
      </c>
      <c r="V52" s="138" t="str">
        <f>IF($T52&lt;&gt;"PASS","FAIL",IF(U52&gt;GRADING!$D$84,GRADING!$D$87,IF('Mod4 Grades'!U52&lt;=GRADING!$J$91,GRADING!$C$91,IF('Mod4 Grades'!U52&lt;=GRADING!$J$92,GRADING!$C$92,IF('Mod4 Grades'!U52&lt;=GRADING!$J$93,GRADING!$C$93,IF('Mod4 Grades'!U52&lt;=GRADING!$J$94,GRADING!$C$94,IF('Mod4 Grades'!U52&lt;=GRADING!$J$95,GRADING!$C$95,IF('Mod4 Grades'!U52&lt;=GRADING!$J$96,GRADING!$C$96,IF('Mod4 Grades'!U52&lt;=GRADING!$J$97,GRADING!$C$97,IF('Mod4 Grades'!U52&lt;=GRADING!$J$98,GRADING!$C$98,IF('Mod4 Grades'!U52&lt;=GRADING!$J$99,GRADING!$C$99,IF('Mod4 Grades'!U52&lt;=GRADING!$J$100,GRADING!$C$100,IF('Mod4 Grades'!U52&lt;=GRADING!$J$101,GRADING!$C$101,IF('Mod4 Grades'!U52&lt;=GRADING!$J$102,GRADING!$C$102,IF('Mod4 Grades'!U52&lt;=GRADING!$J$103,GRADING!$C$103,IF('Mod4 Grades'!U52&lt;=GRADING!$J$104,GRADING!$J$104,GRADING!$J$105))))))))))))))))</f>
        <v>FAIL</v>
      </c>
      <c r="W52" s="29">
        <f t="shared" ref="W52" si="148">SUMIFS($D$120:$S$120,$D$10:$S$10,"Add",$D52:$S52,"OK")</f>
        <v>0</v>
      </c>
      <c r="X52" s="29">
        <f t="shared" ref="X52" si="149">SUMIFS($D53:$S53,$D$10:$S$10,"Man",$D52:$S52,"OK")</f>
        <v>0</v>
      </c>
      <c r="Y52" s="29">
        <f t="shared" ref="Y52" si="150">SUMIFS($D53:$S53,$D$10:$S$10,"Add",$D52:$S52,"OK")</f>
        <v>0</v>
      </c>
      <c r="Z52" s="29">
        <f t="shared" ref="Z52" si="151">SUMIFS($D53:$S53,$D$10:$S$10,"Add",$D52:$S52,"OK",$D$13:$S$13,"H")</f>
        <v>0</v>
      </c>
      <c r="AA52" s="29">
        <f t="shared" ref="AA52" si="152">SUMIFS($D53:$S53,$D$10:$S$10,"Add",$D52:$S52,"OK",$D$13:$S$13,"L")</f>
        <v>0</v>
      </c>
      <c r="AB52" s="151"/>
      <c r="AC52" s="29" t="str">
        <f>'Mod1 Grades'!V52</f>
        <v>No</v>
      </c>
      <c r="AD52" s="29">
        <f>IF(AC52="Achieved",'Mod1 Settings'!$S$34,IF(AC52="Disabled","n/a",0))</f>
        <v>0</v>
      </c>
      <c r="AE52" s="29" t="str">
        <f>'Mod1 Grades'!X52</f>
        <v>No</v>
      </c>
      <c r="AF52" s="29" t="str">
        <f t="shared" ref="AF52" si="153">IF(AE52="Achieved","No limit for Carrots",IF(AE52="Disabled","n/a","Carrots Limited"))</f>
        <v>Carrots Limited</v>
      </c>
      <c r="AG52" s="29" t="str">
        <f>'Mod2 Grades'!AP52</f>
        <v>No</v>
      </c>
      <c r="AH52" s="29" t="s">
        <v>440</v>
      </c>
      <c r="AI52" s="29" t="str">
        <f>'Mod2 Grades'!AR52</f>
        <v>No</v>
      </c>
      <c r="AJ52" s="29">
        <f>IF(AI52="Achieved",ROUNDDOWN('Mod2 Settings'!S69*'Mod4 Grades'!X52,0),IF(AI52="Disabled","n/a",0))</f>
        <v>0</v>
      </c>
      <c r="AK52" s="29" t="str">
        <f>'Mod3 Grades'!BD52</f>
        <v>No</v>
      </c>
      <c r="AL52" s="29" t="s">
        <v>440</v>
      </c>
      <c r="AM52" s="29" t="str">
        <f>'Mod3 Grades'!BF52</f>
        <v>No</v>
      </c>
      <c r="AN52" s="29">
        <f>IF(AM52="Achieved",ROUNDDOWN('Mod3 Settings'!S69*'Mod4 Grades'!X52,0),IF(AM52="Disabled","n/a",0))</f>
        <v>0</v>
      </c>
      <c r="AO52" s="29" t="str">
        <f>IF('Mod4 Settings'!$M$34=1,IF(AND(COUNTIFS($D$10:$S$10,"Add",D47:S47,"H",D52:S52,"OK")=COUNTIFS($D$10:$S$10,"Add",D47:S47,"H"),SUM(W52:Y52)&gt;='Mod4 Settings'!$P$34),"Achieved","No"),"Disabled")</f>
        <v>No</v>
      </c>
      <c r="AP52" s="29">
        <f>IF('Mod4 Settings'!$M$34=1,IF(AO52="Achieved",'Mod4 Settings'!$S$34,0),"n/a")</f>
        <v>0</v>
      </c>
    </row>
    <row r="53" spans="1:42" ht="18" customHeight="1" x14ac:dyDescent="0.25">
      <c r="A53" s="192"/>
      <c r="B53" s="194"/>
      <c r="C53" s="135" t="s">
        <v>309</v>
      </c>
      <c r="D53" s="60"/>
      <c r="E53" s="60"/>
      <c r="F53" s="60"/>
      <c r="G53" s="60"/>
      <c r="H53" s="60"/>
      <c r="I53" s="60"/>
      <c r="J53" s="60"/>
      <c r="K53" s="62"/>
      <c r="L53" s="62"/>
      <c r="M53" s="62"/>
      <c r="N53" s="62"/>
      <c r="O53" s="62"/>
      <c r="P53" s="62"/>
      <c r="Q53" s="62"/>
      <c r="R53" s="62"/>
      <c r="S53" s="62"/>
      <c r="T53" s="138">
        <f t="shared" ref="T53" si="154">SUM($D53:$S53)</f>
        <v>0</v>
      </c>
    </row>
    <row r="54" spans="1:42" ht="18" customHeight="1" x14ac:dyDescent="0.25">
      <c r="A54" s="191">
        <f>StudentsSummary!$B29</f>
        <v>19</v>
      </c>
      <c r="B54" s="193" t="str">
        <f>_xlfn.CONCAT(StudentsSummary!$C29," ",StudentsSummary!$D29)</f>
        <v>Surname19 Name19</v>
      </c>
      <c r="C54" s="135" t="s">
        <v>308</v>
      </c>
      <c r="D54" s="60"/>
      <c r="E54" s="60"/>
      <c r="F54" s="60"/>
      <c r="G54" s="60"/>
      <c r="H54" s="60"/>
      <c r="I54" s="60"/>
      <c r="J54" s="60"/>
      <c r="K54" s="62"/>
      <c r="L54" s="62"/>
      <c r="M54" s="62"/>
      <c r="N54" s="62"/>
      <c r="O54" s="62"/>
      <c r="P54" s="62"/>
      <c r="Q54" s="62"/>
      <c r="R54" s="62"/>
      <c r="S54" s="62"/>
      <c r="T54" s="138" t="str">
        <f t="shared" ref="T54" si="155">IF(COUNTIFS($D$10:$S$10,"Man",D54:S54,"OK")=COUNTIF($D$10:$S$10,"Man"),"PASS","FAIL")</f>
        <v>FAIL</v>
      </c>
      <c r="U54" s="138">
        <f t="shared" ref="U54" si="156">SUM(W54,X54,Y54,AB54,AD54,AH54,AJ54,AL54,AN54,AP54)</f>
        <v>0</v>
      </c>
      <c r="V54" s="138" t="str">
        <f>IF($T54&lt;&gt;"PASS","FAIL",IF(U54&gt;GRADING!$D$84,GRADING!$D$87,IF('Mod4 Grades'!U54&lt;=GRADING!$J$91,GRADING!$C$91,IF('Mod4 Grades'!U54&lt;=GRADING!$J$92,GRADING!$C$92,IF('Mod4 Grades'!U54&lt;=GRADING!$J$93,GRADING!$C$93,IF('Mod4 Grades'!U54&lt;=GRADING!$J$94,GRADING!$C$94,IF('Mod4 Grades'!U54&lt;=GRADING!$J$95,GRADING!$C$95,IF('Mod4 Grades'!U54&lt;=GRADING!$J$96,GRADING!$C$96,IF('Mod4 Grades'!U54&lt;=GRADING!$J$97,GRADING!$C$97,IF('Mod4 Grades'!U54&lt;=GRADING!$J$98,GRADING!$C$98,IF('Mod4 Grades'!U54&lt;=GRADING!$J$99,GRADING!$C$99,IF('Mod4 Grades'!U54&lt;=GRADING!$J$100,GRADING!$C$100,IF('Mod4 Grades'!U54&lt;=GRADING!$J$101,GRADING!$C$101,IF('Mod4 Grades'!U54&lt;=GRADING!$J$102,GRADING!$C$102,IF('Mod4 Grades'!U54&lt;=GRADING!$J$103,GRADING!$C$103,IF('Mod4 Grades'!U54&lt;=GRADING!$J$104,GRADING!$J$104,GRADING!$J$105))))))))))))))))</f>
        <v>FAIL</v>
      </c>
      <c r="W54" s="29">
        <f t="shared" ref="W54" si="157">SUMIFS($D$120:$S$120,$D$10:$S$10,"Add",$D54:$S54,"OK")</f>
        <v>0</v>
      </c>
      <c r="X54" s="29">
        <f t="shared" ref="X54" si="158">SUMIFS($D55:$S55,$D$10:$S$10,"Man",$D54:$S54,"OK")</f>
        <v>0</v>
      </c>
      <c r="Y54" s="29">
        <f t="shared" ref="Y54" si="159">SUMIFS($D55:$S55,$D$10:$S$10,"Add",$D54:$S54,"OK")</f>
        <v>0</v>
      </c>
      <c r="Z54" s="29">
        <f t="shared" ref="Z54" si="160">SUMIFS($D55:$S55,$D$10:$S$10,"Add",$D54:$S54,"OK",$D$13:$S$13,"H")</f>
        <v>0</v>
      </c>
      <c r="AA54" s="29">
        <f t="shared" ref="AA54" si="161">SUMIFS($D55:$S55,$D$10:$S$10,"Add",$D54:$S54,"OK",$D$13:$S$13,"L")</f>
        <v>0</v>
      </c>
      <c r="AB54" s="151"/>
      <c r="AC54" s="29" t="str">
        <f>'Mod1 Grades'!V54</f>
        <v>No</v>
      </c>
      <c r="AD54" s="29">
        <f>IF(AC54="Achieved",'Mod1 Settings'!$S$34,IF(AC54="Disabled","n/a",0))</f>
        <v>0</v>
      </c>
      <c r="AE54" s="29" t="str">
        <f>'Mod1 Grades'!X54</f>
        <v>No</v>
      </c>
      <c r="AF54" s="29" t="str">
        <f t="shared" ref="AF54" si="162">IF(AE54="Achieved","No limit for Carrots",IF(AE54="Disabled","n/a","Carrots Limited"))</f>
        <v>Carrots Limited</v>
      </c>
      <c r="AG54" s="29" t="str">
        <f>'Mod2 Grades'!AP54</f>
        <v>No</v>
      </c>
      <c r="AH54" s="29" t="s">
        <v>440</v>
      </c>
      <c r="AI54" s="29" t="str">
        <f>'Mod2 Grades'!AR54</f>
        <v>No</v>
      </c>
      <c r="AJ54" s="29">
        <f>IF(AI54="Achieved",ROUNDDOWN('Mod2 Settings'!S71*'Mod4 Grades'!X54,0),IF(AI54="Disabled","n/a",0))</f>
        <v>0</v>
      </c>
      <c r="AK54" s="29" t="str">
        <f>'Mod3 Grades'!BD54</f>
        <v>No</v>
      </c>
      <c r="AL54" s="29" t="s">
        <v>440</v>
      </c>
      <c r="AM54" s="29" t="str">
        <f>'Mod3 Grades'!BF54</f>
        <v>No</v>
      </c>
      <c r="AN54" s="29">
        <f>IF(AM54="Achieved",ROUNDDOWN('Mod3 Settings'!S71*'Mod4 Grades'!X54,0),IF(AM54="Disabled","n/a",0))</f>
        <v>0</v>
      </c>
      <c r="AO54" s="29" t="str">
        <f>IF('Mod4 Settings'!$M$34=1,IF(AND(COUNTIFS($D$10:$S$10,"Add",D49:S49,"H",D54:S54,"OK")=COUNTIFS($D$10:$S$10,"Add",D49:S49,"H"),SUM(W54:Y54)&gt;='Mod4 Settings'!$P$34),"Achieved","No"),"Disabled")</f>
        <v>No</v>
      </c>
      <c r="AP54" s="29">
        <f>IF('Mod4 Settings'!$M$34=1,IF(AO54="Achieved",'Mod4 Settings'!$S$34,0),"n/a")</f>
        <v>0</v>
      </c>
    </row>
    <row r="55" spans="1:42" ht="18" customHeight="1" x14ac:dyDescent="0.25">
      <c r="A55" s="192"/>
      <c r="B55" s="194"/>
      <c r="C55" s="135" t="s">
        <v>309</v>
      </c>
      <c r="D55" s="60"/>
      <c r="E55" s="60"/>
      <c r="F55" s="60"/>
      <c r="G55" s="60"/>
      <c r="H55" s="60"/>
      <c r="I55" s="60"/>
      <c r="J55" s="60"/>
      <c r="K55" s="62"/>
      <c r="L55" s="62"/>
      <c r="M55" s="62"/>
      <c r="N55" s="62"/>
      <c r="O55" s="62"/>
      <c r="P55" s="62"/>
      <c r="Q55" s="62"/>
      <c r="R55" s="62"/>
      <c r="S55" s="62"/>
      <c r="T55" s="138">
        <f t="shared" ref="T55" si="163">SUM($D55:$S55)</f>
        <v>0</v>
      </c>
    </row>
    <row r="56" spans="1:42" ht="18" customHeight="1" x14ac:dyDescent="0.25">
      <c r="A56" s="191">
        <f>StudentsSummary!$B30</f>
        <v>20</v>
      </c>
      <c r="B56" s="193" t="str">
        <f>_xlfn.CONCAT(StudentsSummary!$C30," ",StudentsSummary!$D30)</f>
        <v>Surname20 Name20</v>
      </c>
      <c r="C56" s="135" t="s">
        <v>308</v>
      </c>
      <c r="D56" s="60"/>
      <c r="E56" s="60"/>
      <c r="F56" s="60"/>
      <c r="G56" s="60"/>
      <c r="H56" s="60"/>
      <c r="I56" s="60"/>
      <c r="J56" s="60"/>
      <c r="K56" s="62"/>
      <c r="L56" s="62"/>
      <c r="M56" s="62"/>
      <c r="N56" s="62"/>
      <c r="O56" s="62"/>
      <c r="P56" s="62"/>
      <c r="Q56" s="62"/>
      <c r="R56" s="62"/>
      <c r="S56" s="62"/>
      <c r="T56" s="138" t="str">
        <f t="shared" ref="T56" si="164">IF(COUNTIFS($D$10:$S$10,"Man",D56:S56,"OK")=COUNTIF($D$10:$S$10,"Man"),"PASS","FAIL")</f>
        <v>FAIL</v>
      </c>
      <c r="U56" s="138">
        <f t="shared" ref="U56" si="165">SUM(W56,X56,Y56,AB56,AD56,AH56,AJ56,AL56,AN56,AP56)</f>
        <v>0</v>
      </c>
      <c r="V56" s="138" t="str">
        <f>IF($T56&lt;&gt;"PASS","FAIL",IF(U56&gt;GRADING!$D$84,GRADING!$D$87,IF('Mod4 Grades'!U56&lt;=GRADING!$J$91,GRADING!$C$91,IF('Mod4 Grades'!U56&lt;=GRADING!$J$92,GRADING!$C$92,IF('Mod4 Grades'!U56&lt;=GRADING!$J$93,GRADING!$C$93,IF('Mod4 Grades'!U56&lt;=GRADING!$J$94,GRADING!$C$94,IF('Mod4 Grades'!U56&lt;=GRADING!$J$95,GRADING!$C$95,IF('Mod4 Grades'!U56&lt;=GRADING!$J$96,GRADING!$C$96,IF('Mod4 Grades'!U56&lt;=GRADING!$J$97,GRADING!$C$97,IF('Mod4 Grades'!U56&lt;=GRADING!$J$98,GRADING!$C$98,IF('Mod4 Grades'!U56&lt;=GRADING!$J$99,GRADING!$C$99,IF('Mod4 Grades'!U56&lt;=GRADING!$J$100,GRADING!$C$100,IF('Mod4 Grades'!U56&lt;=GRADING!$J$101,GRADING!$C$101,IF('Mod4 Grades'!U56&lt;=GRADING!$J$102,GRADING!$C$102,IF('Mod4 Grades'!U56&lt;=GRADING!$J$103,GRADING!$C$103,IF('Mod4 Grades'!U56&lt;=GRADING!$J$104,GRADING!$J$104,GRADING!$J$105))))))))))))))))</f>
        <v>FAIL</v>
      </c>
      <c r="W56" s="29">
        <f t="shared" ref="W56" si="166">SUMIFS($D$120:$S$120,$D$10:$S$10,"Add",$D56:$S56,"OK")</f>
        <v>0</v>
      </c>
      <c r="X56" s="29">
        <f t="shared" ref="X56" si="167">SUMIFS($D57:$S57,$D$10:$S$10,"Man",$D56:$S56,"OK")</f>
        <v>0</v>
      </c>
      <c r="Y56" s="29">
        <f t="shared" ref="Y56" si="168">SUMIFS($D57:$S57,$D$10:$S$10,"Add",$D56:$S56,"OK")</f>
        <v>0</v>
      </c>
      <c r="Z56" s="29">
        <f t="shared" ref="Z56" si="169">SUMIFS($D57:$S57,$D$10:$S$10,"Add",$D56:$S56,"OK",$D$13:$S$13,"H")</f>
        <v>0</v>
      </c>
      <c r="AA56" s="29">
        <f t="shared" ref="AA56" si="170">SUMIFS($D57:$S57,$D$10:$S$10,"Add",$D56:$S56,"OK",$D$13:$S$13,"L")</f>
        <v>0</v>
      </c>
      <c r="AB56" s="151"/>
      <c r="AC56" s="29" t="str">
        <f>'Mod1 Grades'!V56</f>
        <v>No</v>
      </c>
      <c r="AD56" s="29">
        <f>IF(AC56="Achieved",'Mod1 Settings'!$S$34,IF(AC56="Disabled","n/a",0))</f>
        <v>0</v>
      </c>
      <c r="AE56" s="29" t="str">
        <f>'Mod1 Grades'!X56</f>
        <v>No</v>
      </c>
      <c r="AF56" s="29" t="str">
        <f t="shared" ref="AF56" si="171">IF(AE56="Achieved","No limit for Carrots",IF(AE56="Disabled","n/a","Carrots Limited"))</f>
        <v>Carrots Limited</v>
      </c>
      <c r="AG56" s="29" t="str">
        <f>'Mod2 Grades'!AP56</f>
        <v>No</v>
      </c>
      <c r="AH56" s="29" t="s">
        <v>440</v>
      </c>
      <c r="AI56" s="29" t="str">
        <f>'Mod2 Grades'!AR56</f>
        <v>No</v>
      </c>
      <c r="AJ56" s="29">
        <f>IF(AI56="Achieved",ROUNDDOWN('Mod2 Settings'!S73*'Mod4 Grades'!X56,0),IF(AI56="Disabled","n/a",0))</f>
        <v>0</v>
      </c>
      <c r="AK56" s="29" t="str">
        <f>'Mod3 Grades'!BD56</f>
        <v>No</v>
      </c>
      <c r="AL56" s="29" t="s">
        <v>440</v>
      </c>
      <c r="AM56" s="29" t="str">
        <f>'Mod3 Grades'!BF56</f>
        <v>No</v>
      </c>
      <c r="AN56" s="29">
        <f>IF(AM56="Achieved",ROUNDDOWN('Mod3 Settings'!S73*'Mod4 Grades'!X56,0),IF(AM56="Disabled","n/a",0))</f>
        <v>0</v>
      </c>
      <c r="AO56" s="29" t="str">
        <f>IF('Mod4 Settings'!$M$34=1,IF(AND(COUNTIFS($D$10:$S$10,"Add",D51:S51,"H",D56:S56,"OK")=COUNTIFS($D$10:$S$10,"Add",D51:S51,"H"),SUM(W56:Y56)&gt;='Mod4 Settings'!$P$34),"Achieved","No"),"Disabled")</f>
        <v>No</v>
      </c>
      <c r="AP56" s="29">
        <f>IF('Mod4 Settings'!$M$34=1,IF(AO56="Achieved",'Mod4 Settings'!$S$34,0),"n/a")</f>
        <v>0</v>
      </c>
    </row>
    <row r="57" spans="1:42" ht="18" customHeight="1" x14ac:dyDescent="0.25">
      <c r="A57" s="192"/>
      <c r="B57" s="194"/>
      <c r="C57" s="135" t="s">
        <v>309</v>
      </c>
      <c r="D57" s="60"/>
      <c r="E57" s="60"/>
      <c r="F57" s="60"/>
      <c r="G57" s="60"/>
      <c r="H57" s="60"/>
      <c r="I57" s="60"/>
      <c r="J57" s="60"/>
      <c r="K57" s="62"/>
      <c r="L57" s="62"/>
      <c r="M57" s="62"/>
      <c r="N57" s="62"/>
      <c r="O57" s="62"/>
      <c r="P57" s="62"/>
      <c r="Q57" s="62"/>
      <c r="R57" s="62"/>
      <c r="S57" s="62"/>
      <c r="T57" s="138">
        <f t="shared" ref="T57" si="172">SUM($D57:$S57)</f>
        <v>0</v>
      </c>
    </row>
    <row r="58" spans="1:42" ht="18" customHeight="1" x14ac:dyDescent="0.25">
      <c r="A58" s="191">
        <f>StudentsSummary!$B31</f>
        <v>21</v>
      </c>
      <c r="B58" s="193" t="str">
        <f>_xlfn.CONCAT(StudentsSummary!$C31," ",StudentsSummary!$D31)</f>
        <v>Surname21 Name21</v>
      </c>
      <c r="C58" s="135" t="s">
        <v>308</v>
      </c>
      <c r="D58" s="60"/>
      <c r="E58" s="60"/>
      <c r="F58" s="60"/>
      <c r="G58" s="60"/>
      <c r="H58" s="60"/>
      <c r="I58" s="60"/>
      <c r="J58" s="60"/>
      <c r="K58" s="62"/>
      <c r="L58" s="62"/>
      <c r="M58" s="62"/>
      <c r="N58" s="62"/>
      <c r="O58" s="62"/>
      <c r="P58" s="62"/>
      <c r="Q58" s="62"/>
      <c r="R58" s="62"/>
      <c r="S58" s="62"/>
      <c r="T58" s="138" t="str">
        <f t="shared" ref="T58" si="173">IF(COUNTIFS($D$10:$S$10,"Man",D58:S58,"OK")=COUNTIF($D$10:$S$10,"Man"),"PASS","FAIL")</f>
        <v>FAIL</v>
      </c>
      <c r="U58" s="138">
        <f t="shared" ref="U58" si="174">SUM(W58,X58,Y58,AB58,AD58,AH58,AJ58,AL58,AN58,AP58)</f>
        <v>0</v>
      </c>
      <c r="V58" s="138" t="str">
        <f>IF($T58&lt;&gt;"PASS","FAIL",IF(U58&gt;GRADING!$D$84,GRADING!$D$87,IF('Mod4 Grades'!U58&lt;=GRADING!$J$91,GRADING!$C$91,IF('Mod4 Grades'!U58&lt;=GRADING!$J$92,GRADING!$C$92,IF('Mod4 Grades'!U58&lt;=GRADING!$J$93,GRADING!$C$93,IF('Mod4 Grades'!U58&lt;=GRADING!$J$94,GRADING!$C$94,IF('Mod4 Grades'!U58&lt;=GRADING!$J$95,GRADING!$C$95,IF('Mod4 Grades'!U58&lt;=GRADING!$J$96,GRADING!$C$96,IF('Mod4 Grades'!U58&lt;=GRADING!$J$97,GRADING!$C$97,IF('Mod4 Grades'!U58&lt;=GRADING!$J$98,GRADING!$C$98,IF('Mod4 Grades'!U58&lt;=GRADING!$J$99,GRADING!$C$99,IF('Mod4 Grades'!U58&lt;=GRADING!$J$100,GRADING!$C$100,IF('Mod4 Grades'!U58&lt;=GRADING!$J$101,GRADING!$C$101,IF('Mod4 Grades'!U58&lt;=GRADING!$J$102,GRADING!$C$102,IF('Mod4 Grades'!U58&lt;=GRADING!$J$103,GRADING!$C$103,IF('Mod4 Grades'!U58&lt;=GRADING!$J$104,GRADING!$J$104,GRADING!$J$105))))))))))))))))</f>
        <v>FAIL</v>
      </c>
      <c r="W58" s="29">
        <f t="shared" ref="W58" si="175">SUMIFS($D$120:$S$120,$D$10:$S$10,"Add",$D58:$S58,"OK")</f>
        <v>0</v>
      </c>
      <c r="X58" s="29">
        <f t="shared" ref="X58" si="176">SUMIFS($D59:$S59,$D$10:$S$10,"Man",$D58:$S58,"OK")</f>
        <v>0</v>
      </c>
      <c r="Y58" s="29">
        <f t="shared" ref="Y58" si="177">SUMIFS($D59:$S59,$D$10:$S$10,"Add",$D58:$S58,"OK")</f>
        <v>0</v>
      </c>
      <c r="Z58" s="29">
        <f t="shared" ref="Z58" si="178">SUMIFS($D59:$S59,$D$10:$S$10,"Add",$D58:$S58,"OK",$D$13:$S$13,"H")</f>
        <v>0</v>
      </c>
      <c r="AA58" s="29">
        <f t="shared" ref="AA58" si="179">SUMIFS($D59:$S59,$D$10:$S$10,"Add",$D58:$S58,"OK",$D$13:$S$13,"L")</f>
        <v>0</v>
      </c>
      <c r="AB58" s="151"/>
      <c r="AC58" s="29" t="str">
        <f>'Mod1 Grades'!V58</f>
        <v>No</v>
      </c>
      <c r="AD58" s="29">
        <f>IF(AC58="Achieved",'Mod1 Settings'!$S$34,IF(AC58="Disabled","n/a",0))</f>
        <v>0</v>
      </c>
      <c r="AE58" s="29" t="str">
        <f>'Mod1 Grades'!X58</f>
        <v>No</v>
      </c>
      <c r="AF58" s="29" t="str">
        <f t="shared" ref="AF58" si="180">IF(AE58="Achieved","No limit for Carrots",IF(AE58="Disabled","n/a","Carrots Limited"))</f>
        <v>Carrots Limited</v>
      </c>
      <c r="AG58" s="29" t="str">
        <f>'Mod2 Grades'!AP58</f>
        <v>No</v>
      </c>
      <c r="AH58" s="29" t="s">
        <v>440</v>
      </c>
      <c r="AI58" s="29" t="str">
        <f>'Mod2 Grades'!AR58</f>
        <v>No</v>
      </c>
      <c r="AJ58" s="29">
        <f>IF(AI58="Achieved",ROUNDDOWN('Mod2 Settings'!S75*'Mod4 Grades'!X58,0),IF(AI58="Disabled","n/a",0))</f>
        <v>0</v>
      </c>
      <c r="AK58" s="29" t="str">
        <f>'Mod3 Grades'!BD58</f>
        <v>No</v>
      </c>
      <c r="AL58" s="29" t="s">
        <v>440</v>
      </c>
      <c r="AM58" s="29" t="str">
        <f>'Mod3 Grades'!BF58</f>
        <v>No</v>
      </c>
      <c r="AN58" s="29">
        <f>IF(AM58="Achieved",ROUNDDOWN('Mod3 Settings'!S75*'Mod4 Grades'!X58,0),IF(AM58="Disabled","n/a",0))</f>
        <v>0</v>
      </c>
      <c r="AO58" s="29" t="str">
        <f>IF('Mod4 Settings'!$M$34=1,IF(AND(COUNTIFS($D$10:$S$10,"Add",D53:S53,"H",D58:S58,"OK")=COUNTIFS($D$10:$S$10,"Add",D53:S53,"H"),SUM(W58:Y58)&gt;='Mod4 Settings'!$P$34),"Achieved","No"),"Disabled")</f>
        <v>No</v>
      </c>
      <c r="AP58" s="29">
        <f>IF('Mod4 Settings'!$M$34=1,IF(AO58="Achieved",'Mod4 Settings'!$S$34,0),"n/a")</f>
        <v>0</v>
      </c>
    </row>
    <row r="59" spans="1:42" ht="18" customHeight="1" x14ac:dyDescent="0.25">
      <c r="A59" s="192"/>
      <c r="B59" s="194"/>
      <c r="C59" s="135" t="s">
        <v>309</v>
      </c>
      <c r="D59" s="60"/>
      <c r="E59" s="60"/>
      <c r="F59" s="60"/>
      <c r="G59" s="60"/>
      <c r="H59" s="60"/>
      <c r="I59" s="60"/>
      <c r="J59" s="60"/>
      <c r="K59" s="62"/>
      <c r="L59" s="62"/>
      <c r="M59" s="62"/>
      <c r="N59" s="62"/>
      <c r="O59" s="62"/>
      <c r="P59" s="62"/>
      <c r="Q59" s="62"/>
      <c r="R59" s="62"/>
      <c r="S59" s="62"/>
      <c r="T59" s="138">
        <f t="shared" ref="T59" si="181">SUM($D59:$S59)</f>
        <v>0</v>
      </c>
    </row>
    <row r="60" spans="1:42" ht="18" customHeight="1" x14ac:dyDescent="0.25">
      <c r="A60" s="191">
        <f>StudentsSummary!$B32</f>
        <v>22</v>
      </c>
      <c r="B60" s="193" t="str">
        <f>_xlfn.CONCAT(StudentsSummary!$C32," ",StudentsSummary!$D32)</f>
        <v>Surname22 Name22</v>
      </c>
      <c r="C60" s="135" t="s">
        <v>308</v>
      </c>
      <c r="D60" s="60"/>
      <c r="E60" s="60"/>
      <c r="F60" s="60"/>
      <c r="G60" s="60"/>
      <c r="H60" s="60"/>
      <c r="I60" s="60"/>
      <c r="J60" s="60"/>
      <c r="K60" s="62"/>
      <c r="L60" s="62"/>
      <c r="M60" s="62"/>
      <c r="N60" s="62"/>
      <c r="O60" s="62"/>
      <c r="P60" s="62"/>
      <c r="Q60" s="62"/>
      <c r="R60" s="62"/>
      <c r="S60" s="62"/>
      <c r="T60" s="138" t="str">
        <f t="shared" ref="T60" si="182">IF(COUNTIFS($D$10:$S$10,"Man",D60:S60,"OK")=COUNTIF($D$10:$S$10,"Man"),"PASS","FAIL")</f>
        <v>FAIL</v>
      </c>
      <c r="U60" s="138">
        <f t="shared" ref="U60" si="183">SUM(W60,X60,Y60,AB60,AD60,AH60,AJ60,AL60,AN60,AP60)</f>
        <v>0</v>
      </c>
      <c r="V60" s="138" t="str">
        <f>IF($T60&lt;&gt;"PASS","FAIL",IF(U60&gt;GRADING!$D$84,GRADING!$D$87,IF('Mod4 Grades'!U60&lt;=GRADING!$J$91,GRADING!$C$91,IF('Mod4 Grades'!U60&lt;=GRADING!$J$92,GRADING!$C$92,IF('Mod4 Grades'!U60&lt;=GRADING!$J$93,GRADING!$C$93,IF('Mod4 Grades'!U60&lt;=GRADING!$J$94,GRADING!$C$94,IF('Mod4 Grades'!U60&lt;=GRADING!$J$95,GRADING!$C$95,IF('Mod4 Grades'!U60&lt;=GRADING!$J$96,GRADING!$C$96,IF('Mod4 Grades'!U60&lt;=GRADING!$J$97,GRADING!$C$97,IF('Mod4 Grades'!U60&lt;=GRADING!$J$98,GRADING!$C$98,IF('Mod4 Grades'!U60&lt;=GRADING!$J$99,GRADING!$C$99,IF('Mod4 Grades'!U60&lt;=GRADING!$J$100,GRADING!$C$100,IF('Mod4 Grades'!U60&lt;=GRADING!$J$101,GRADING!$C$101,IF('Mod4 Grades'!U60&lt;=GRADING!$J$102,GRADING!$C$102,IF('Mod4 Grades'!U60&lt;=GRADING!$J$103,GRADING!$C$103,IF('Mod4 Grades'!U60&lt;=GRADING!$J$104,GRADING!$J$104,GRADING!$J$105))))))))))))))))</f>
        <v>FAIL</v>
      </c>
      <c r="W60" s="29">
        <f t="shared" ref="W60" si="184">SUMIFS($D$120:$S$120,$D$10:$S$10,"Add",$D60:$S60,"OK")</f>
        <v>0</v>
      </c>
      <c r="X60" s="29">
        <f t="shared" ref="X60" si="185">SUMIFS($D61:$S61,$D$10:$S$10,"Man",$D60:$S60,"OK")</f>
        <v>0</v>
      </c>
      <c r="Y60" s="29">
        <f t="shared" ref="Y60" si="186">SUMIFS($D61:$S61,$D$10:$S$10,"Add",$D60:$S60,"OK")</f>
        <v>0</v>
      </c>
      <c r="Z60" s="29">
        <f t="shared" ref="Z60" si="187">SUMIFS($D61:$S61,$D$10:$S$10,"Add",$D60:$S60,"OK",$D$13:$S$13,"H")</f>
        <v>0</v>
      </c>
      <c r="AA60" s="29">
        <f t="shared" ref="AA60" si="188">SUMIFS($D61:$S61,$D$10:$S$10,"Add",$D60:$S60,"OK",$D$13:$S$13,"L")</f>
        <v>0</v>
      </c>
      <c r="AB60" s="151"/>
      <c r="AC60" s="29" t="str">
        <f>'Mod1 Grades'!V60</f>
        <v>No</v>
      </c>
      <c r="AD60" s="29">
        <f>IF(AC60="Achieved",'Mod1 Settings'!$S$34,IF(AC60="Disabled","n/a",0))</f>
        <v>0</v>
      </c>
      <c r="AE60" s="29" t="str">
        <f>'Mod1 Grades'!X60</f>
        <v>No</v>
      </c>
      <c r="AF60" s="29" t="str">
        <f t="shared" ref="AF60" si="189">IF(AE60="Achieved","No limit for Carrots",IF(AE60="Disabled","n/a","Carrots Limited"))</f>
        <v>Carrots Limited</v>
      </c>
      <c r="AG60" s="29" t="str">
        <f>'Mod2 Grades'!AP60</f>
        <v>No</v>
      </c>
      <c r="AH60" s="29" t="s">
        <v>440</v>
      </c>
      <c r="AI60" s="29" t="str">
        <f>'Mod2 Grades'!AR60</f>
        <v>No</v>
      </c>
      <c r="AJ60" s="29">
        <f>IF(AI60="Achieved",ROUNDDOWN('Mod2 Settings'!S77*'Mod4 Grades'!X60,0),IF(AI60="Disabled","n/a",0))</f>
        <v>0</v>
      </c>
      <c r="AK60" s="29" t="str">
        <f>'Mod3 Grades'!BD60</f>
        <v>No</v>
      </c>
      <c r="AL60" s="29" t="s">
        <v>440</v>
      </c>
      <c r="AM60" s="29" t="str">
        <f>'Mod3 Grades'!BF60</f>
        <v>No</v>
      </c>
      <c r="AN60" s="29">
        <f>IF(AM60="Achieved",ROUNDDOWN('Mod3 Settings'!S77*'Mod4 Grades'!X60,0),IF(AM60="Disabled","n/a",0))</f>
        <v>0</v>
      </c>
      <c r="AO60" s="29" t="str">
        <f>IF('Mod4 Settings'!$M$34=1,IF(AND(COUNTIFS($D$10:$S$10,"Add",D55:S55,"H",D60:S60,"OK")=COUNTIFS($D$10:$S$10,"Add",D55:S55,"H"),SUM(W60:Y60)&gt;='Mod4 Settings'!$P$34),"Achieved","No"),"Disabled")</f>
        <v>No</v>
      </c>
      <c r="AP60" s="29">
        <f>IF('Mod4 Settings'!$M$34=1,IF(AO60="Achieved",'Mod4 Settings'!$S$34,0),"n/a")</f>
        <v>0</v>
      </c>
    </row>
    <row r="61" spans="1:42" ht="18" customHeight="1" x14ac:dyDescent="0.25">
      <c r="A61" s="192"/>
      <c r="B61" s="194"/>
      <c r="C61" s="135" t="s">
        <v>309</v>
      </c>
      <c r="D61" s="60"/>
      <c r="E61" s="60"/>
      <c r="F61" s="60"/>
      <c r="G61" s="60"/>
      <c r="H61" s="60"/>
      <c r="I61" s="60"/>
      <c r="J61" s="60"/>
      <c r="K61" s="62"/>
      <c r="L61" s="62"/>
      <c r="M61" s="62"/>
      <c r="N61" s="62"/>
      <c r="O61" s="62"/>
      <c r="P61" s="62"/>
      <c r="Q61" s="62"/>
      <c r="R61" s="62"/>
      <c r="S61" s="62"/>
      <c r="T61" s="138">
        <f t="shared" ref="T61" si="190">SUM($D61:$S61)</f>
        <v>0</v>
      </c>
    </row>
    <row r="62" spans="1:42" ht="18" customHeight="1" x14ac:dyDescent="0.25">
      <c r="A62" s="191">
        <f>StudentsSummary!$B33</f>
        <v>23</v>
      </c>
      <c r="B62" s="193" t="str">
        <f>_xlfn.CONCAT(StudentsSummary!$C33," ",StudentsSummary!$D33)</f>
        <v>Surname23 Name23</v>
      </c>
      <c r="C62" s="135" t="s">
        <v>308</v>
      </c>
      <c r="D62" s="60"/>
      <c r="E62" s="60"/>
      <c r="F62" s="60"/>
      <c r="G62" s="60"/>
      <c r="H62" s="60"/>
      <c r="I62" s="60"/>
      <c r="J62" s="60"/>
      <c r="K62" s="62"/>
      <c r="L62" s="62"/>
      <c r="M62" s="62"/>
      <c r="N62" s="62"/>
      <c r="O62" s="62"/>
      <c r="P62" s="62"/>
      <c r="Q62" s="62"/>
      <c r="R62" s="62"/>
      <c r="S62" s="62"/>
      <c r="T62" s="138" t="str">
        <f t="shared" ref="T62" si="191">IF(COUNTIFS($D$10:$S$10,"Man",D62:S62,"OK")=COUNTIF($D$10:$S$10,"Man"),"PASS","FAIL")</f>
        <v>FAIL</v>
      </c>
      <c r="U62" s="138">
        <f t="shared" ref="U62" si="192">SUM(W62,X62,Y62,AB62,AD62,AH62,AJ62,AL62,AN62,AP62)</f>
        <v>0</v>
      </c>
      <c r="V62" s="138" t="str">
        <f>IF($T62&lt;&gt;"PASS","FAIL",IF(U62&gt;GRADING!$D$84,GRADING!$D$87,IF('Mod4 Grades'!U62&lt;=GRADING!$J$91,GRADING!$C$91,IF('Mod4 Grades'!U62&lt;=GRADING!$J$92,GRADING!$C$92,IF('Mod4 Grades'!U62&lt;=GRADING!$J$93,GRADING!$C$93,IF('Mod4 Grades'!U62&lt;=GRADING!$J$94,GRADING!$C$94,IF('Mod4 Grades'!U62&lt;=GRADING!$J$95,GRADING!$C$95,IF('Mod4 Grades'!U62&lt;=GRADING!$J$96,GRADING!$C$96,IF('Mod4 Grades'!U62&lt;=GRADING!$J$97,GRADING!$C$97,IF('Mod4 Grades'!U62&lt;=GRADING!$J$98,GRADING!$C$98,IF('Mod4 Grades'!U62&lt;=GRADING!$J$99,GRADING!$C$99,IF('Mod4 Grades'!U62&lt;=GRADING!$J$100,GRADING!$C$100,IF('Mod4 Grades'!U62&lt;=GRADING!$J$101,GRADING!$C$101,IF('Mod4 Grades'!U62&lt;=GRADING!$J$102,GRADING!$C$102,IF('Mod4 Grades'!U62&lt;=GRADING!$J$103,GRADING!$C$103,IF('Mod4 Grades'!U62&lt;=GRADING!$J$104,GRADING!$J$104,GRADING!$J$105))))))))))))))))</f>
        <v>FAIL</v>
      </c>
      <c r="W62" s="29">
        <f t="shared" ref="W62" si="193">SUMIFS($D$120:$S$120,$D$10:$S$10,"Add",$D62:$S62,"OK")</f>
        <v>0</v>
      </c>
      <c r="X62" s="29">
        <f t="shared" ref="X62" si="194">SUMIFS($D63:$S63,$D$10:$S$10,"Man",$D62:$S62,"OK")</f>
        <v>0</v>
      </c>
      <c r="Y62" s="29">
        <f t="shared" ref="Y62" si="195">SUMIFS($D63:$S63,$D$10:$S$10,"Add",$D62:$S62,"OK")</f>
        <v>0</v>
      </c>
      <c r="Z62" s="29">
        <f t="shared" ref="Z62" si="196">SUMIFS($D63:$S63,$D$10:$S$10,"Add",$D62:$S62,"OK",$D$13:$S$13,"H")</f>
        <v>0</v>
      </c>
      <c r="AA62" s="29">
        <f t="shared" ref="AA62" si="197">SUMIFS($D63:$S63,$D$10:$S$10,"Add",$D62:$S62,"OK",$D$13:$S$13,"L")</f>
        <v>0</v>
      </c>
      <c r="AB62" s="151"/>
      <c r="AC62" s="29" t="str">
        <f>'Mod1 Grades'!V62</f>
        <v>No</v>
      </c>
      <c r="AD62" s="29">
        <f>IF(AC62="Achieved",'Mod1 Settings'!$S$34,IF(AC62="Disabled","n/a",0))</f>
        <v>0</v>
      </c>
      <c r="AE62" s="29" t="str">
        <f>'Mod1 Grades'!X62</f>
        <v>No</v>
      </c>
      <c r="AF62" s="29" t="str">
        <f t="shared" ref="AF62" si="198">IF(AE62="Achieved","No limit for Carrots",IF(AE62="Disabled","n/a","Carrots Limited"))</f>
        <v>Carrots Limited</v>
      </c>
      <c r="AG62" s="29" t="str">
        <f>'Mod2 Grades'!AP62</f>
        <v>No</v>
      </c>
      <c r="AH62" s="29" t="s">
        <v>440</v>
      </c>
      <c r="AI62" s="29" t="str">
        <f>'Mod2 Grades'!AR62</f>
        <v>No</v>
      </c>
      <c r="AJ62" s="29">
        <f>IF(AI62="Achieved",ROUNDDOWN('Mod2 Settings'!S79*'Mod4 Grades'!X62,0),IF(AI62="Disabled","n/a",0))</f>
        <v>0</v>
      </c>
      <c r="AK62" s="29" t="str">
        <f>'Mod3 Grades'!BD62</f>
        <v>No</v>
      </c>
      <c r="AL62" s="29" t="s">
        <v>440</v>
      </c>
      <c r="AM62" s="29" t="str">
        <f>'Mod3 Grades'!BF62</f>
        <v>No</v>
      </c>
      <c r="AN62" s="29">
        <f>IF(AM62="Achieved",ROUNDDOWN('Mod3 Settings'!S79*'Mod4 Grades'!X62,0),IF(AM62="Disabled","n/a",0))</f>
        <v>0</v>
      </c>
      <c r="AO62" s="29" t="str">
        <f>IF('Mod4 Settings'!$M$34=1,IF(AND(COUNTIFS($D$10:$S$10,"Add",D57:S57,"H",D62:S62,"OK")=COUNTIFS($D$10:$S$10,"Add",D57:S57,"H"),SUM(W62:Y62)&gt;='Mod4 Settings'!$P$34),"Achieved","No"),"Disabled")</f>
        <v>No</v>
      </c>
      <c r="AP62" s="29">
        <f>IF('Mod4 Settings'!$M$34=1,IF(AO62="Achieved",'Mod4 Settings'!$S$34,0),"n/a")</f>
        <v>0</v>
      </c>
    </row>
    <row r="63" spans="1:42" ht="18" customHeight="1" x14ac:dyDescent="0.25">
      <c r="A63" s="192"/>
      <c r="B63" s="194"/>
      <c r="C63" s="135" t="s">
        <v>309</v>
      </c>
      <c r="D63" s="60"/>
      <c r="E63" s="60"/>
      <c r="F63" s="60"/>
      <c r="G63" s="60"/>
      <c r="H63" s="60"/>
      <c r="I63" s="60"/>
      <c r="J63" s="60"/>
      <c r="K63" s="62"/>
      <c r="L63" s="62"/>
      <c r="M63" s="62"/>
      <c r="N63" s="62"/>
      <c r="O63" s="62"/>
      <c r="P63" s="62"/>
      <c r="Q63" s="62"/>
      <c r="R63" s="62"/>
      <c r="S63" s="62"/>
      <c r="T63" s="138">
        <f t="shared" ref="T63" si="199">SUM($D63:$S63)</f>
        <v>0</v>
      </c>
    </row>
    <row r="64" spans="1:42" ht="18" customHeight="1" x14ac:dyDescent="0.25">
      <c r="A64" s="191">
        <f>StudentsSummary!$B34</f>
        <v>24</v>
      </c>
      <c r="B64" s="193" t="str">
        <f>_xlfn.CONCAT(StudentsSummary!$C34," ",StudentsSummary!$D34)</f>
        <v>Surname24 Name24</v>
      </c>
      <c r="C64" s="135" t="s">
        <v>308</v>
      </c>
      <c r="D64" s="60"/>
      <c r="E64" s="60"/>
      <c r="F64" s="60"/>
      <c r="G64" s="60"/>
      <c r="H64" s="60"/>
      <c r="I64" s="60"/>
      <c r="J64" s="60"/>
      <c r="K64" s="62"/>
      <c r="L64" s="62"/>
      <c r="M64" s="62"/>
      <c r="N64" s="62"/>
      <c r="O64" s="62"/>
      <c r="P64" s="62"/>
      <c r="Q64" s="62"/>
      <c r="R64" s="62"/>
      <c r="S64" s="62"/>
      <c r="T64" s="138" t="str">
        <f t="shared" ref="T64" si="200">IF(COUNTIFS($D$10:$S$10,"Man",D64:S64,"OK")=COUNTIF($D$10:$S$10,"Man"),"PASS","FAIL")</f>
        <v>FAIL</v>
      </c>
      <c r="U64" s="138">
        <f t="shared" ref="U64" si="201">SUM(W64,X64,Y64,AB64,AD64,AH64,AJ64,AL64,AN64,AP64)</f>
        <v>0</v>
      </c>
      <c r="V64" s="138" t="str">
        <f>IF($T64&lt;&gt;"PASS","FAIL",IF(U64&gt;GRADING!$D$84,GRADING!$D$87,IF('Mod4 Grades'!U64&lt;=GRADING!$J$91,GRADING!$C$91,IF('Mod4 Grades'!U64&lt;=GRADING!$J$92,GRADING!$C$92,IF('Mod4 Grades'!U64&lt;=GRADING!$J$93,GRADING!$C$93,IF('Mod4 Grades'!U64&lt;=GRADING!$J$94,GRADING!$C$94,IF('Mod4 Grades'!U64&lt;=GRADING!$J$95,GRADING!$C$95,IF('Mod4 Grades'!U64&lt;=GRADING!$J$96,GRADING!$C$96,IF('Mod4 Grades'!U64&lt;=GRADING!$J$97,GRADING!$C$97,IF('Mod4 Grades'!U64&lt;=GRADING!$J$98,GRADING!$C$98,IF('Mod4 Grades'!U64&lt;=GRADING!$J$99,GRADING!$C$99,IF('Mod4 Grades'!U64&lt;=GRADING!$J$100,GRADING!$C$100,IF('Mod4 Grades'!U64&lt;=GRADING!$J$101,GRADING!$C$101,IF('Mod4 Grades'!U64&lt;=GRADING!$J$102,GRADING!$C$102,IF('Mod4 Grades'!U64&lt;=GRADING!$J$103,GRADING!$C$103,IF('Mod4 Grades'!U64&lt;=GRADING!$J$104,GRADING!$J$104,GRADING!$J$105))))))))))))))))</f>
        <v>FAIL</v>
      </c>
      <c r="W64" s="29">
        <f t="shared" ref="W64" si="202">SUMIFS($D$120:$S$120,$D$10:$S$10,"Add",$D64:$S64,"OK")</f>
        <v>0</v>
      </c>
      <c r="X64" s="29">
        <f t="shared" ref="X64" si="203">SUMIFS($D65:$S65,$D$10:$S$10,"Man",$D64:$S64,"OK")</f>
        <v>0</v>
      </c>
      <c r="Y64" s="29">
        <f t="shared" ref="Y64" si="204">SUMIFS($D65:$S65,$D$10:$S$10,"Add",$D64:$S64,"OK")</f>
        <v>0</v>
      </c>
      <c r="Z64" s="29">
        <f t="shared" ref="Z64" si="205">SUMIFS($D65:$S65,$D$10:$S$10,"Add",$D64:$S64,"OK",$D$13:$S$13,"H")</f>
        <v>0</v>
      </c>
      <c r="AA64" s="29">
        <f t="shared" ref="AA64" si="206">SUMIFS($D65:$S65,$D$10:$S$10,"Add",$D64:$S64,"OK",$D$13:$S$13,"L")</f>
        <v>0</v>
      </c>
      <c r="AB64" s="151"/>
      <c r="AC64" s="29" t="str">
        <f>'Mod1 Grades'!V64</f>
        <v>No</v>
      </c>
      <c r="AD64" s="29">
        <f>IF(AC64="Achieved",'Mod1 Settings'!$S$34,IF(AC64="Disabled","n/a",0))</f>
        <v>0</v>
      </c>
      <c r="AE64" s="29" t="str">
        <f>'Mod1 Grades'!X64</f>
        <v>No</v>
      </c>
      <c r="AF64" s="29" t="str">
        <f t="shared" ref="AF64" si="207">IF(AE64="Achieved","No limit for Carrots",IF(AE64="Disabled","n/a","Carrots Limited"))</f>
        <v>Carrots Limited</v>
      </c>
      <c r="AG64" s="29" t="str">
        <f>'Mod2 Grades'!AP64</f>
        <v>No</v>
      </c>
      <c r="AH64" s="29" t="s">
        <v>440</v>
      </c>
      <c r="AI64" s="29" t="str">
        <f>'Mod2 Grades'!AR64</f>
        <v>No</v>
      </c>
      <c r="AJ64" s="29">
        <f>IF(AI64="Achieved",ROUNDDOWN('Mod2 Settings'!S81*'Mod4 Grades'!X64,0),IF(AI64="Disabled","n/a",0))</f>
        <v>0</v>
      </c>
      <c r="AK64" s="29" t="str">
        <f>'Mod3 Grades'!BD64</f>
        <v>No</v>
      </c>
      <c r="AL64" s="29" t="s">
        <v>440</v>
      </c>
      <c r="AM64" s="29" t="str">
        <f>'Mod3 Grades'!BF64</f>
        <v>No</v>
      </c>
      <c r="AN64" s="29">
        <f>IF(AM64="Achieved",ROUNDDOWN('Mod3 Settings'!S81*'Mod4 Grades'!X64,0),IF(AM64="Disabled","n/a",0))</f>
        <v>0</v>
      </c>
      <c r="AO64" s="29" t="str">
        <f>IF('Mod4 Settings'!$M$34=1,IF(AND(COUNTIFS($D$10:$S$10,"Add",D59:S59,"H",D64:S64,"OK")=COUNTIFS($D$10:$S$10,"Add",D59:S59,"H"),SUM(W64:Y64)&gt;='Mod4 Settings'!$P$34),"Achieved","No"),"Disabled")</f>
        <v>No</v>
      </c>
      <c r="AP64" s="29">
        <f>IF('Mod4 Settings'!$M$34=1,IF(AO64="Achieved",'Mod4 Settings'!$S$34,0),"n/a")</f>
        <v>0</v>
      </c>
    </row>
    <row r="65" spans="1:42" ht="18" customHeight="1" x14ac:dyDescent="0.25">
      <c r="A65" s="192"/>
      <c r="B65" s="194"/>
      <c r="C65" s="135" t="s">
        <v>309</v>
      </c>
      <c r="D65" s="60"/>
      <c r="E65" s="60"/>
      <c r="F65" s="60"/>
      <c r="G65" s="60"/>
      <c r="H65" s="60"/>
      <c r="I65" s="60"/>
      <c r="J65" s="60"/>
      <c r="K65" s="62"/>
      <c r="L65" s="62"/>
      <c r="M65" s="62"/>
      <c r="N65" s="62"/>
      <c r="O65" s="62"/>
      <c r="P65" s="62"/>
      <c r="Q65" s="62"/>
      <c r="R65" s="62"/>
      <c r="S65" s="62"/>
      <c r="T65" s="138">
        <f t="shared" ref="T65" si="208">SUM($D65:$S65)</f>
        <v>0</v>
      </c>
    </row>
    <row r="66" spans="1:42" ht="18" customHeight="1" x14ac:dyDescent="0.25">
      <c r="A66" s="191">
        <f>StudentsSummary!$B35</f>
        <v>25</v>
      </c>
      <c r="B66" s="193" t="str">
        <f>_xlfn.CONCAT(StudentsSummary!$C35," ",StudentsSummary!$D35)</f>
        <v>Surname25 Name25</v>
      </c>
      <c r="C66" s="135" t="s">
        <v>308</v>
      </c>
      <c r="D66" s="60"/>
      <c r="E66" s="60"/>
      <c r="F66" s="60"/>
      <c r="G66" s="60"/>
      <c r="H66" s="60"/>
      <c r="I66" s="60"/>
      <c r="J66" s="60"/>
      <c r="K66" s="62"/>
      <c r="L66" s="62"/>
      <c r="M66" s="62"/>
      <c r="N66" s="62"/>
      <c r="O66" s="62"/>
      <c r="P66" s="62"/>
      <c r="Q66" s="62"/>
      <c r="R66" s="62"/>
      <c r="S66" s="62"/>
      <c r="T66" s="138" t="str">
        <f t="shared" ref="T66" si="209">IF(COUNTIFS($D$10:$S$10,"Man",D66:S66,"OK")=COUNTIF($D$10:$S$10,"Man"),"PASS","FAIL")</f>
        <v>FAIL</v>
      </c>
      <c r="U66" s="138">
        <f t="shared" ref="U66" si="210">SUM(W66,X66,Y66,AB66,AD66,AH66,AJ66,AL66,AN66,AP66)</f>
        <v>0</v>
      </c>
      <c r="V66" s="138" t="str">
        <f>IF($T66&lt;&gt;"PASS","FAIL",IF(U66&gt;GRADING!$D$84,GRADING!$D$87,IF('Mod4 Grades'!U66&lt;=GRADING!$J$91,GRADING!$C$91,IF('Mod4 Grades'!U66&lt;=GRADING!$J$92,GRADING!$C$92,IF('Mod4 Grades'!U66&lt;=GRADING!$J$93,GRADING!$C$93,IF('Mod4 Grades'!U66&lt;=GRADING!$J$94,GRADING!$C$94,IF('Mod4 Grades'!U66&lt;=GRADING!$J$95,GRADING!$C$95,IF('Mod4 Grades'!U66&lt;=GRADING!$J$96,GRADING!$C$96,IF('Mod4 Grades'!U66&lt;=GRADING!$J$97,GRADING!$C$97,IF('Mod4 Grades'!U66&lt;=GRADING!$J$98,GRADING!$C$98,IF('Mod4 Grades'!U66&lt;=GRADING!$J$99,GRADING!$C$99,IF('Mod4 Grades'!U66&lt;=GRADING!$J$100,GRADING!$C$100,IF('Mod4 Grades'!U66&lt;=GRADING!$J$101,GRADING!$C$101,IF('Mod4 Grades'!U66&lt;=GRADING!$J$102,GRADING!$C$102,IF('Mod4 Grades'!U66&lt;=GRADING!$J$103,GRADING!$C$103,IF('Mod4 Grades'!U66&lt;=GRADING!$J$104,GRADING!$J$104,GRADING!$J$105))))))))))))))))</f>
        <v>FAIL</v>
      </c>
      <c r="W66" s="29">
        <f t="shared" ref="W66" si="211">SUMIFS($D$120:$S$120,$D$10:$S$10,"Add",$D66:$S66,"OK")</f>
        <v>0</v>
      </c>
      <c r="X66" s="29">
        <f t="shared" ref="X66" si="212">SUMIFS($D67:$S67,$D$10:$S$10,"Man",$D66:$S66,"OK")</f>
        <v>0</v>
      </c>
      <c r="Y66" s="29">
        <f t="shared" ref="Y66" si="213">SUMIFS($D67:$S67,$D$10:$S$10,"Add",$D66:$S66,"OK")</f>
        <v>0</v>
      </c>
      <c r="Z66" s="29">
        <f t="shared" ref="Z66" si="214">SUMIFS($D67:$S67,$D$10:$S$10,"Add",$D66:$S66,"OK",$D$13:$S$13,"H")</f>
        <v>0</v>
      </c>
      <c r="AA66" s="29">
        <f t="shared" ref="AA66" si="215">SUMIFS($D67:$S67,$D$10:$S$10,"Add",$D66:$S66,"OK",$D$13:$S$13,"L")</f>
        <v>0</v>
      </c>
      <c r="AB66" s="151"/>
      <c r="AC66" s="29" t="str">
        <f>'Mod1 Grades'!V66</f>
        <v>No</v>
      </c>
      <c r="AD66" s="29">
        <f>IF(AC66="Achieved",'Mod1 Settings'!$S$34,IF(AC66="Disabled","n/a",0))</f>
        <v>0</v>
      </c>
      <c r="AE66" s="29" t="str">
        <f>'Mod1 Grades'!X66</f>
        <v>No</v>
      </c>
      <c r="AF66" s="29" t="str">
        <f t="shared" ref="AF66" si="216">IF(AE66="Achieved","No limit for Carrots",IF(AE66="Disabled","n/a","Carrots Limited"))</f>
        <v>Carrots Limited</v>
      </c>
      <c r="AG66" s="29" t="str">
        <f>'Mod2 Grades'!AP66</f>
        <v>No</v>
      </c>
      <c r="AH66" s="29" t="s">
        <v>440</v>
      </c>
      <c r="AI66" s="29" t="str">
        <f>'Mod2 Grades'!AR66</f>
        <v>No</v>
      </c>
      <c r="AJ66" s="29">
        <f>IF(AI66="Achieved",ROUNDDOWN('Mod2 Settings'!S83*'Mod4 Grades'!X66,0),IF(AI66="Disabled","n/a",0))</f>
        <v>0</v>
      </c>
      <c r="AK66" s="29" t="str">
        <f>'Mod3 Grades'!BD66</f>
        <v>No</v>
      </c>
      <c r="AL66" s="29" t="s">
        <v>440</v>
      </c>
      <c r="AM66" s="29" t="str">
        <f>'Mod3 Grades'!BF66</f>
        <v>No</v>
      </c>
      <c r="AN66" s="29">
        <f>IF(AM66="Achieved",ROUNDDOWN('Mod3 Settings'!S83*'Mod4 Grades'!X66,0),IF(AM66="Disabled","n/a",0))</f>
        <v>0</v>
      </c>
      <c r="AO66" s="29" t="str">
        <f>IF('Mod4 Settings'!$M$34=1,IF(AND(COUNTIFS($D$10:$S$10,"Add",D61:S61,"H",D66:S66,"OK")=COUNTIFS($D$10:$S$10,"Add",D61:S61,"H"),SUM(W66:Y66)&gt;='Mod4 Settings'!$P$34),"Achieved","No"),"Disabled")</f>
        <v>No</v>
      </c>
      <c r="AP66" s="29">
        <f>IF('Mod4 Settings'!$M$34=1,IF(AO66="Achieved",'Mod4 Settings'!$S$34,0),"n/a")</f>
        <v>0</v>
      </c>
    </row>
    <row r="67" spans="1:42" ht="18" customHeight="1" x14ac:dyDescent="0.25">
      <c r="A67" s="192"/>
      <c r="B67" s="194"/>
      <c r="C67" s="135" t="s">
        <v>309</v>
      </c>
      <c r="D67" s="60"/>
      <c r="E67" s="60"/>
      <c r="F67" s="60"/>
      <c r="G67" s="60"/>
      <c r="H67" s="60"/>
      <c r="I67" s="60"/>
      <c r="J67" s="60"/>
      <c r="K67" s="62"/>
      <c r="L67" s="62"/>
      <c r="M67" s="62"/>
      <c r="N67" s="62"/>
      <c r="O67" s="62"/>
      <c r="P67" s="62"/>
      <c r="Q67" s="62"/>
      <c r="R67" s="62"/>
      <c r="S67" s="62"/>
      <c r="T67" s="138">
        <f t="shared" ref="T67" si="217">SUM($D67:$S67)</f>
        <v>0</v>
      </c>
    </row>
    <row r="68" spans="1:42" ht="18" customHeight="1" x14ac:dyDescent="0.25">
      <c r="A68" s="191">
        <f>StudentsSummary!$B36</f>
        <v>26</v>
      </c>
      <c r="B68" s="193" t="str">
        <f>_xlfn.CONCAT(StudentsSummary!$C36," ",StudentsSummary!$D36)</f>
        <v>Surname26 Name26</v>
      </c>
      <c r="C68" s="135" t="s">
        <v>308</v>
      </c>
      <c r="D68" s="60"/>
      <c r="E68" s="60"/>
      <c r="F68" s="60"/>
      <c r="G68" s="60"/>
      <c r="H68" s="60"/>
      <c r="I68" s="60"/>
      <c r="J68" s="60"/>
      <c r="K68" s="62"/>
      <c r="L68" s="62"/>
      <c r="M68" s="62"/>
      <c r="N68" s="62"/>
      <c r="O68" s="62"/>
      <c r="P68" s="62"/>
      <c r="Q68" s="62"/>
      <c r="R68" s="62"/>
      <c r="S68" s="62"/>
      <c r="T68" s="138" t="str">
        <f t="shared" ref="T68" si="218">IF(COUNTIFS($D$10:$S$10,"Man",D68:S68,"OK")=COUNTIF($D$10:$S$10,"Man"),"PASS","FAIL")</f>
        <v>FAIL</v>
      </c>
      <c r="U68" s="138">
        <f t="shared" ref="U68" si="219">SUM(W68,X68,Y68,AB68,AD68,AH68,AJ68,AL68,AN68,AP68)</f>
        <v>0</v>
      </c>
      <c r="V68" s="138" t="str">
        <f>IF($T68&lt;&gt;"PASS","FAIL",IF(U68&gt;GRADING!$D$84,GRADING!$D$87,IF('Mod4 Grades'!U68&lt;=GRADING!$J$91,GRADING!$C$91,IF('Mod4 Grades'!U68&lt;=GRADING!$J$92,GRADING!$C$92,IF('Mod4 Grades'!U68&lt;=GRADING!$J$93,GRADING!$C$93,IF('Mod4 Grades'!U68&lt;=GRADING!$J$94,GRADING!$C$94,IF('Mod4 Grades'!U68&lt;=GRADING!$J$95,GRADING!$C$95,IF('Mod4 Grades'!U68&lt;=GRADING!$J$96,GRADING!$C$96,IF('Mod4 Grades'!U68&lt;=GRADING!$J$97,GRADING!$C$97,IF('Mod4 Grades'!U68&lt;=GRADING!$J$98,GRADING!$C$98,IF('Mod4 Grades'!U68&lt;=GRADING!$J$99,GRADING!$C$99,IF('Mod4 Grades'!U68&lt;=GRADING!$J$100,GRADING!$C$100,IF('Mod4 Grades'!U68&lt;=GRADING!$J$101,GRADING!$C$101,IF('Mod4 Grades'!U68&lt;=GRADING!$J$102,GRADING!$C$102,IF('Mod4 Grades'!U68&lt;=GRADING!$J$103,GRADING!$C$103,IF('Mod4 Grades'!U68&lt;=GRADING!$J$104,GRADING!$J$104,GRADING!$J$105))))))))))))))))</f>
        <v>FAIL</v>
      </c>
      <c r="W68" s="29">
        <f t="shared" ref="W68" si="220">SUMIFS($D$120:$S$120,$D$10:$S$10,"Add",$D68:$S68,"OK")</f>
        <v>0</v>
      </c>
      <c r="X68" s="29">
        <f t="shared" ref="X68" si="221">SUMIFS($D69:$S69,$D$10:$S$10,"Man",$D68:$S68,"OK")</f>
        <v>0</v>
      </c>
      <c r="Y68" s="29">
        <f t="shared" ref="Y68" si="222">SUMIFS($D69:$S69,$D$10:$S$10,"Add",$D68:$S68,"OK")</f>
        <v>0</v>
      </c>
      <c r="Z68" s="29">
        <f t="shared" ref="Z68" si="223">SUMIFS($D69:$S69,$D$10:$S$10,"Add",$D68:$S68,"OK",$D$13:$S$13,"H")</f>
        <v>0</v>
      </c>
      <c r="AA68" s="29">
        <f t="shared" ref="AA68" si="224">SUMIFS($D69:$S69,$D$10:$S$10,"Add",$D68:$S68,"OK",$D$13:$S$13,"L")</f>
        <v>0</v>
      </c>
      <c r="AB68" s="151"/>
      <c r="AC68" s="29" t="str">
        <f>'Mod1 Grades'!V68</f>
        <v>No</v>
      </c>
      <c r="AD68" s="29">
        <f>IF(AC68="Achieved",'Mod1 Settings'!$S$34,IF(AC68="Disabled","n/a",0))</f>
        <v>0</v>
      </c>
      <c r="AE68" s="29" t="str">
        <f>'Mod1 Grades'!X68</f>
        <v>No</v>
      </c>
      <c r="AF68" s="29" t="str">
        <f t="shared" ref="AF68" si="225">IF(AE68="Achieved","No limit for Carrots",IF(AE68="Disabled","n/a","Carrots Limited"))</f>
        <v>Carrots Limited</v>
      </c>
      <c r="AG68" s="29" t="str">
        <f>'Mod2 Grades'!AP68</f>
        <v>No</v>
      </c>
      <c r="AH68" s="29" t="s">
        <v>440</v>
      </c>
      <c r="AI68" s="29" t="str">
        <f>'Mod2 Grades'!AR68</f>
        <v>No</v>
      </c>
      <c r="AJ68" s="29">
        <f>IF(AI68="Achieved",ROUNDDOWN('Mod2 Settings'!S85*'Mod4 Grades'!X68,0),IF(AI68="Disabled","n/a",0))</f>
        <v>0</v>
      </c>
      <c r="AK68" s="29" t="str">
        <f>'Mod3 Grades'!BD68</f>
        <v>No</v>
      </c>
      <c r="AL68" s="29" t="s">
        <v>440</v>
      </c>
      <c r="AM68" s="29" t="str">
        <f>'Mod3 Grades'!BF68</f>
        <v>No</v>
      </c>
      <c r="AN68" s="29">
        <f>IF(AM68="Achieved",ROUNDDOWN('Mod3 Settings'!S85*'Mod4 Grades'!X68,0),IF(AM68="Disabled","n/a",0))</f>
        <v>0</v>
      </c>
      <c r="AO68" s="29" t="str">
        <f>IF('Mod4 Settings'!$M$34=1,IF(AND(COUNTIFS($D$10:$S$10,"Add",D63:S63,"H",D68:S68,"OK")=COUNTIFS($D$10:$S$10,"Add",D63:S63,"H"),SUM(W68:Y68)&gt;='Mod4 Settings'!$P$34),"Achieved","No"),"Disabled")</f>
        <v>No</v>
      </c>
      <c r="AP68" s="29">
        <f>IF('Mod4 Settings'!$M$34=1,IF(AO68="Achieved",'Mod4 Settings'!$S$34,0),"n/a")</f>
        <v>0</v>
      </c>
    </row>
    <row r="69" spans="1:42" ht="18" customHeight="1" x14ac:dyDescent="0.25">
      <c r="A69" s="192"/>
      <c r="B69" s="194"/>
      <c r="C69" s="135" t="s">
        <v>309</v>
      </c>
      <c r="D69" s="60"/>
      <c r="E69" s="60"/>
      <c r="F69" s="60"/>
      <c r="G69" s="60"/>
      <c r="H69" s="60"/>
      <c r="I69" s="60"/>
      <c r="J69" s="60"/>
      <c r="K69" s="62"/>
      <c r="L69" s="62"/>
      <c r="M69" s="62"/>
      <c r="N69" s="62"/>
      <c r="O69" s="62"/>
      <c r="P69" s="62"/>
      <c r="Q69" s="62"/>
      <c r="R69" s="62"/>
      <c r="S69" s="62"/>
      <c r="T69" s="138">
        <f t="shared" ref="T69" si="226">SUM($D69:$S69)</f>
        <v>0</v>
      </c>
    </row>
    <row r="70" spans="1:42" ht="18" customHeight="1" x14ac:dyDescent="0.25">
      <c r="A70" s="191">
        <f>StudentsSummary!$B37</f>
        <v>27</v>
      </c>
      <c r="B70" s="193" t="str">
        <f>_xlfn.CONCAT(StudentsSummary!$C37," ",StudentsSummary!$D37)</f>
        <v>Surname27 Name27</v>
      </c>
      <c r="C70" s="135" t="s">
        <v>308</v>
      </c>
      <c r="D70" s="60"/>
      <c r="E70" s="60"/>
      <c r="F70" s="60"/>
      <c r="G70" s="60"/>
      <c r="H70" s="60"/>
      <c r="I70" s="60"/>
      <c r="J70" s="60"/>
      <c r="K70" s="62"/>
      <c r="L70" s="62"/>
      <c r="M70" s="62"/>
      <c r="N70" s="62"/>
      <c r="O70" s="62"/>
      <c r="P70" s="62"/>
      <c r="Q70" s="62"/>
      <c r="R70" s="62"/>
      <c r="S70" s="62"/>
      <c r="T70" s="138" t="str">
        <f t="shared" ref="T70" si="227">IF(COUNTIFS($D$10:$S$10,"Man",D70:S70,"OK")=COUNTIF($D$10:$S$10,"Man"),"PASS","FAIL")</f>
        <v>FAIL</v>
      </c>
      <c r="U70" s="138">
        <f t="shared" ref="U70" si="228">SUM(W70,X70,Y70,AB70,AD70,AH70,AJ70,AL70,AN70,AP70)</f>
        <v>0</v>
      </c>
      <c r="V70" s="138" t="str">
        <f>IF($T70&lt;&gt;"PASS","FAIL",IF(U70&gt;GRADING!$D$84,GRADING!$D$87,IF('Mod4 Grades'!U70&lt;=GRADING!$J$91,GRADING!$C$91,IF('Mod4 Grades'!U70&lt;=GRADING!$J$92,GRADING!$C$92,IF('Mod4 Grades'!U70&lt;=GRADING!$J$93,GRADING!$C$93,IF('Mod4 Grades'!U70&lt;=GRADING!$J$94,GRADING!$C$94,IF('Mod4 Grades'!U70&lt;=GRADING!$J$95,GRADING!$C$95,IF('Mod4 Grades'!U70&lt;=GRADING!$J$96,GRADING!$C$96,IF('Mod4 Grades'!U70&lt;=GRADING!$J$97,GRADING!$C$97,IF('Mod4 Grades'!U70&lt;=GRADING!$J$98,GRADING!$C$98,IF('Mod4 Grades'!U70&lt;=GRADING!$J$99,GRADING!$C$99,IF('Mod4 Grades'!U70&lt;=GRADING!$J$100,GRADING!$C$100,IF('Mod4 Grades'!U70&lt;=GRADING!$J$101,GRADING!$C$101,IF('Mod4 Grades'!U70&lt;=GRADING!$J$102,GRADING!$C$102,IF('Mod4 Grades'!U70&lt;=GRADING!$J$103,GRADING!$C$103,IF('Mod4 Grades'!U70&lt;=GRADING!$J$104,GRADING!$J$104,GRADING!$J$105))))))))))))))))</f>
        <v>FAIL</v>
      </c>
      <c r="W70" s="29">
        <f t="shared" ref="W70" si="229">SUMIFS($D$120:$S$120,$D$10:$S$10,"Add",$D70:$S70,"OK")</f>
        <v>0</v>
      </c>
      <c r="X70" s="29">
        <f t="shared" ref="X70" si="230">SUMIFS($D71:$S71,$D$10:$S$10,"Man",$D70:$S70,"OK")</f>
        <v>0</v>
      </c>
      <c r="Y70" s="29">
        <f t="shared" ref="Y70" si="231">SUMIFS($D71:$S71,$D$10:$S$10,"Add",$D70:$S70,"OK")</f>
        <v>0</v>
      </c>
      <c r="Z70" s="29">
        <f t="shared" ref="Z70" si="232">SUMIFS($D71:$S71,$D$10:$S$10,"Add",$D70:$S70,"OK",$D$13:$S$13,"H")</f>
        <v>0</v>
      </c>
      <c r="AA70" s="29">
        <f t="shared" ref="AA70" si="233">SUMIFS($D71:$S71,$D$10:$S$10,"Add",$D70:$S70,"OK",$D$13:$S$13,"L")</f>
        <v>0</v>
      </c>
      <c r="AB70" s="151"/>
      <c r="AC70" s="29" t="str">
        <f>'Mod1 Grades'!V70</f>
        <v>No</v>
      </c>
      <c r="AD70" s="29">
        <f>IF(AC70="Achieved",'Mod1 Settings'!$S$34,IF(AC70="Disabled","n/a",0))</f>
        <v>0</v>
      </c>
      <c r="AE70" s="29" t="str">
        <f>'Mod1 Grades'!X70</f>
        <v>No</v>
      </c>
      <c r="AF70" s="29" t="str">
        <f t="shared" ref="AF70" si="234">IF(AE70="Achieved","No limit for Carrots",IF(AE70="Disabled","n/a","Carrots Limited"))</f>
        <v>Carrots Limited</v>
      </c>
      <c r="AG70" s="29" t="str">
        <f>'Mod2 Grades'!AP70</f>
        <v>No</v>
      </c>
      <c r="AH70" s="29" t="s">
        <v>440</v>
      </c>
      <c r="AI70" s="29" t="str">
        <f>'Mod2 Grades'!AR70</f>
        <v>No</v>
      </c>
      <c r="AJ70" s="29">
        <f>IF(AI70="Achieved",ROUNDDOWN('Mod2 Settings'!S87*'Mod4 Grades'!X70,0),IF(AI70="Disabled","n/a",0))</f>
        <v>0</v>
      </c>
      <c r="AK70" s="29" t="str">
        <f>'Mod3 Grades'!BD70</f>
        <v>No</v>
      </c>
      <c r="AL70" s="29" t="s">
        <v>440</v>
      </c>
      <c r="AM70" s="29" t="str">
        <f>'Mod3 Grades'!BF70</f>
        <v>No</v>
      </c>
      <c r="AN70" s="29">
        <f>IF(AM70="Achieved",ROUNDDOWN('Mod3 Settings'!S87*'Mod4 Grades'!X70,0),IF(AM70="Disabled","n/a",0))</f>
        <v>0</v>
      </c>
      <c r="AO70" s="29" t="str">
        <f>IF('Mod4 Settings'!$M$34=1,IF(AND(COUNTIFS($D$10:$S$10,"Add",D65:S65,"H",D70:S70,"OK")=COUNTIFS($D$10:$S$10,"Add",D65:S65,"H"),SUM(W70:Y70)&gt;='Mod4 Settings'!$P$34),"Achieved","No"),"Disabled")</f>
        <v>No</v>
      </c>
      <c r="AP70" s="29">
        <f>IF('Mod4 Settings'!$M$34=1,IF(AO70="Achieved",'Mod4 Settings'!$S$34,0),"n/a")</f>
        <v>0</v>
      </c>
    </row>
    <row r="71" spans="1:42" ht="18" customHeight="1" x14ac:dyDescent="0.25">
      <c r="A71" s="192"/>
      <c r="B71" s="194"/>
      <c r="C71" s="135" t="s">
        <v>309</v>
      </c>
      <c r="D71" s="60"/>
      <c r="E71" s="60"/>
      <c r="F71" s="60"/>
      <c r="G71" s="60"/>
      <c r="H71" s="60"/>
      <c r="I71" s="60"/>
      <c r="J71" s="60"/>
      <c r="K71" s="62"/>
      <c r="L71" s="62"/>
      <c r="M71" s="62"/>
      <c r="N71" s="62"/>
      <c r="O71" s="62"/>
      <c r="P71" s="62"/>
      <c r="Q71" s="62"/>
      <c r="R71" s="62"/>
      <c r="S71" s="62"/>
      <c r="T71" s="138">
        <f t="shared" ref="T71" si="235">SUM($D71:$S71)</f>
        <v>0</v>
      </c>
    </row>
    <row r="72" spans="1:42" ht="18" customHeight="1" x14ac:dyDescent="0.25">
      <c r="A72" s="191">
        <f>StudentsSummary!$B38</f>
        <v>28</v>
      </c>
      <c r="B72" s="193" t="str">
        <f>_xlfn.CONCAT(StudentsSummary!$C38," ",StudentsSummary!$D38)</f>
        <v>Surname28 Name28</v>
      </c>
      <c r="C72" s="135" t="s">
        <v>308</v>
      </c>
      <c r="D72" s="60"/>
      <c r="E72" s="60"/>
      <c r="F72" s="60"/>
      <c r="G72" s="60"/>
      <c r="H72" s="60"/>
      <c r="I72" s="60"/>
      <c r="J72" s="60"/>
      <c r="K72" s="62"/>
      <c r="L72" s="62"/>
      <c r="M72" s="62"/>
      <c r="N72" s="62"/>
      <c r="O72" s="62"/>
      <c r="P72" s="62"/>
      <c r="Q72" s="62"/>
      <c r="R72" s="62"/>
      <c r="S72" s="62"/>
      <c r="T72" s="138" t="str">
        <f t="shared" ref="T72" si="236">IF(COUNTIFS($D$10:$S$10,"Man",D72:S72,"OK")=COUNTIF($D$10:$S$10,"Man"),"PASS","FAIL")</f>
        <v>FAIL</v>
      </c>
      <c r="U72" s="138">
        <f t="shared" ref="U72" si="237">SUM(W72,X72,Y72,AB72,AD72,AH72,AJ72,AL72,AN72,AP72)</f>
        <v>0</v>
      </c>
      <c r="V72" s="138" t="str">
        <f>IF($T72&lt;&gt;"PASS","FAIL",IF(U72&gt;GRADING!$D$84,GRADING!$D$87,IF('Mod4 Grades'!U72&lt;=GRADING!$J$91,GRADING!$C$91,IF('Mod4 Grades'!U72&lt;=GRADING!$J$92,GRADING!$C$92,IF('Mod4 Grades'!U72&lt;=GRADING!$J$93,GRADING!$C$93,IF('Mod4 Grades'!U72&lt;=GRADING!$J$94,GRADING!$C$94,IF('Mod4 Grades'!U72&lt;=GRADING!$J$95,GRADING!$C$95,IF('Mod4 Grades'!U72&lt;=GRADING!$J$96,GRADING!$C$96,IF('Mod4 Grades'!U72&lt;=GRADING!$J$97,GRADING!$C$97,IF('Mod4 Grades'!U72&lt;=GRADING!$J$98,GRADING!$C$98,IF('Mod4 Grades'!U72&lt;=GRADING!$J$99,GRADING!$C$99,IF('Mod4 Grades'!U72&lt;=GRADING!$J$100,GRADING!$C$100,IF('Mod4 Grades'!U72&lt;=GRADING!$J$101,GRADING!$C$101,IF('Mod4 Grades'!U72&lt;=GRADING!$J$102,GRADING!$C$102,IF('Mod4 Grades'!U72&lt;=GRADING!$J$103,GRADING!$C$103,IF('Mod4 Grades'!U72&lt;=GRADING!$J$104,GRADING!$J$104,GRADING!$J$105))))))))))))))))</f>
        <v>FAIL</v>
      </c>
      <c r="W72" s="29">
        <f t="shared" ref="W72" si="238">SUMIFS($D$120:$S$120,$D$10:$S$10,"Add",$D72:$S72,"OK")</f>
        <v>0</v>
      </c>
      <c r="X72" s="29">
        <f t="shared" ref="X72" si="239">SUMIFS($D73:$S73,$D$10:$S$10,"Man",$D72:$S72,"OK")</f>
        <v>0</v>
      </c>
      <c r="Y72" s="29">
        <f t="shared" ref="Y72" si="240">SUMIFS($D73:$S73,$D$10:$S$10,"Add",$D72:$S72,"OK")</f>
        <v>0</v>
      </c>
      <c r="Z72" s="29">
        <f t="shared" ref="Z72" si="241">SUMIFS($D73:$S73,$D$10:$S$10,"Add",$D72:$S72,"OK",$D$13:$S$13,"H")</f>
        <v>0</v>
      </c>
      <c r="AA72" s="29">
        <f t="shared" ref="AA72" si="242">SUMIFS($D73:$S73,$D$10:$S$10,"Add",$D72:$S72,"OK",$D$13:$S$13,"L")</f>
        <v>0</v>
      </c>
      <c r="AB72" s="151"/>
      <c r="AC72" s="29" t="str">
        <f>'Mod1 Grades'!V72</f>
        <v>No</v>
      </c>
      <c r="AD72" s="29">
        <f>IF(AC72="Achieved",'Mod1 Settings'!$S$34,IF(AC72="Disabled","n/a",0))</f>
        <v>0</v>
      </c>
      <c r="AE72" s="29" t="str">
        <f>'Mod1 Grades'!X72</f>
        <v>No</v>
      </c>
      <c r="AF72" s="29" t="str">
        <f t="shared" ref="AF72" si="243">IF(AE72="Achieved","No limit for Carrots",IF(AE72="Disabled","n/a","Carrots Limited"))</f>
        <v>Carrots Limited</v>
      </c>
      <c r="AG72" s="29" t="str">
        <f>'Mod2 Grades'!AP72</f>
        <v>No</v>
      </c>
      <c r="AH72" s="29" t="s">
        <v>440</v>
      </c>
      <c r="AI72" s="29" t="str">
        <f>'Mod2 Grades'!AR72</f>
        <v>No</v>
      </c>
      <c r="AJ72" s="29">
        <f>IF(AI72="Achieved",ROUNDDOWN('Mod2 Settings'!S89*'Mod4 Grades'!X72,0),IF(AI72="Disabled","n/a",0))</f>
        <v>0</v>
      </c>
      <c r="AK72" s="29" t="str">
        <f>'Mod3 Grades'!BD72</f>
        <v>No</v>
      </c>
      <c r="AL72" s="29" t="s">
        <v>440</v>
      </c>
      <c r="AM72" s="29" t="str">
        <f>'Mod3 Grades'!BF72</f>
        <v>No</v>
      </c>
      <c r="AN72" s="29">
        <f>IF(AM72="Achieved",ROUNDDOWN('Mod3 Settings'!S89*'Mod4 Grades'!X72,0),IF(AM72="Disabled","n/a",0))</f>
        <v>0</v>
      </c>
      <c r="AO72" s="29" t="str">
        <f>IF('Mod4 Settings'!$M$34=1,IF(AND(COUNTIFS($D$10:$S$10,"Add",D67:S67,"H",D72:S72,"OK")=COUNTIFS($D$10:$S$10,"Add",D67:S67,"H"),SUM(W72:Y72)&gt;='Mod4 Settings'!$P$34),"Achieved","No"),"Disabled")</f>
        <v>No</v>
      </c>
      <c r="AP72" s="29">
        <f>IF('Mod4 Settings'!$M$34=1,IF(AO72="Achieved",'Mod4 Settings'!$S$34,0),"n/a")</f>
        <v>0</v>
      </c>
    </row>
    <row r="73" spans="1:42" ht="18" customHeight="1" x14ac:dyDescent="0.25">
      <c r="A73" s="192"/>
      <c r="B73" s="194"/>
      <c r="C73" s="135" t="s">
        <v>309</v>
      </c>
      <c r="D73" s="60"/>
      <c r="E73" s="60"/>
      <c r="F73" s="60"/>
      <c r="G73" s="60"/>
      <c r="H73" s="60"/>
      <c r="I73" s="60"/>
      <c r="J73" s="60"/>
      <c r="K73" s="62"/>
      <c r="L73" s="62"/>
      <c r="M73" s="62"/>
      <c r="N73" s="62"/>
      <c r="O73" s="62"/>
      <c r="P73" s="62"/>
      <c r="Q73" s="62"/>
      <c r="R73" s="62"/>
      <c r="S73" s="62"/>
      <c r="T73" s="138">
        <f t="shared" ref="T73" si="244">SUM($D73:$S73)</f>
        <v>0</v>
      </c>
    </row>
    <row r="74" spans="1:42" ht="18" customHeight="1" x14ac:dyDescent="0.25">
      <c r="A74" s="191">
        <f>StudentsSummary!$B39</f>
        <v>29</v>
      </c>
      <c r="B74" s="193" t="str">
        <f>_xlfn.CONCAT(StudentsSummary!$C39," ",StudentsSummary!$D39)</f>
        <v>Surname29 Name29</v>
      </c>
      <c r="C74" s="135" t="s">
        <v>308</v>
      </c>
      <c r="D74" s="60"/>
      <c r="E74" s="60"/>
      <c r="F74" s="60"/>
      <c r="G74" s="60"/>
      <c r="H74" s="60"/>
      <c r="I74" s="60"/>
      <c r="J74" s="60"/>
      <c r="K74" s="62"/>
      <c r="L74" s="62"/>
      <c r="M74" s="62"/>
      <c r="N74" s="62"/>
      <c r="O74" s="62"/>
      <c r="P74" s="62"/>
      <c r="Q74" s="62"/>
      <c r="R74" s="62"/>
      <c r="S74" s="62"/>
      <c r="T74" s="138" t="str">
        <f t="shared" ref="T74" si="245">IF(COUNTIFS($D$10:$S$10,"Man",D74:S74,"OK")=COUNTIF($D$10:$S$10,"Man"),"PASS","FAIL")</f>
        <v>FAIL</v>
      </c>
      <c r="U74" s="138">
        <f t="shared" ref="U74" si="246">SUM(W74,X74,Y74,AB74,AD74,AH74,AJ74,AL74,AN74,AP74)</f>
        <v>0</v>
      </c>
      <c r="V74" s="138" t="str">
        <f>IF($T74&lt;&gt;"PASS","FAIL",IF(U74&gt;GRADING!$D$84,GRADING!$D$87,IF('Mod4 Grades'!U74&lt;=GRADING!$J$91,GRADING!$C$91,IF('Mod4 Grades'!U74&lt;=GRADING!$J$92,GRADING!$C$92,IF('Mod4 Grades'!U74&lt;=GRADING!$J$93,GRADING!$C$93,IF('Mod4 Grades'!U74&lt;=GRADING!$J$94,GRADING!$C$94,IF('Mod4 Grades'!U74&lt;=GRADING!$J$95,GRADING!$C$95,IF('Mod4 Grades'!U74&lt;=GRADING!$J$96,GRADING!$C$96,IF('Mod4 Grades'!U74&lt;=GRADING!$J$97,GRADING!$C$97,IF('Mod4 Grades'!U74&lt;=GRADING!$J$98,GRADING!$C$98,IF('Mod4 Grades'!U74&lt;=GRADING!$J$99,GRADING!$C$99,IF('Mod4 Grades'!U74&lt;=GRADING!$J$100,GRADING!$C$100,IF('Mod4 Grades'!U74&lt;=GRADING!$J$101,GRADING!$C$101,IF('Mod4 Grades'!U74&lt;=GRADING!$J$102,GRADING!$C$102,IF('Mod4 Grades'!U74&lt;=GRADING!$J$103,GRADING!$C$103,IF('Mod4 Grades'!U74&lt;=GRADING!$J$104,GRADING!$J$104,GRADING!$J$105))))))))))))))))</f>
        <v>FAIL</v>
      </c>
      <c r="W74" s="29">
        <f t="shared" ref="W74" si="247">SUMIFS($D$120:$S$120,$D$10:$S$10,"Add",$D74:$S74,"OK")</f>
        <v>0</v>
      </c>
      <c r="X74" s="29">
        <f t="shared" ref="X74" si="248">SUMIFS($D75:$S75,$D$10:$S$10,"Man",$D74:$S74,"OK")</f>
        <v>0</v>
      </c>
      <c r="Y74" s="29">
        <f t="shared" ref="Y74" si="249">SUMIFS($D75:$S75,$D$10:$S$10,"Add",$D74:$S74,"OK")</f>
        <v>0</v>
      </c>
      <c r="Z74" s="29">
        <f t="shared" ref="Z74" si="250">SUMIFS($D75:$S75,$D$10:$S$10,"Add",$D74:$S74,"OK",$D$13:$S$13,"H")</f>
        <v>0</v>
      </c>
      <c r="AA74" s="29">
        <f t="shared" ref="AA74" si="251">SUMIFS($D75:$S75,$D$10:$S$10,"Add",$D74:$S74,"OK",$D$13:$S$13,"L")</f>
        <v>0</v>
      </c>
      <c r="AB74" s="151"/>
      <c r="AC74" s="29" t="str">
        <f>'Mod1 Grades'!V74</f>
        <v>No</v>
      </c>
      <c r="AD74" s="29">
        <f>IF(AC74="Achieved",'Mod1 Settings'!$S$34,IF(AC74="Disabled","n/a",0))</f>
        <v>0</v>
      </c>
      <c r="AE74" s="29" t="str">
        <f>'Mod1 Grades'!X74</f>
        <v>No</v>
      </c>
      <c r="AF74" s="29" t="str">
        <f t="shared" ref="AF74" si="252">IF(AE74="Achieved","No limit for Carrots",IF(AE74="Disabled","n/a","Carrots Limited"))</f>
        <v>Carrots Limited</v>
      </c>
      <c r="AG74" s="29" t="str">
        <f>'Mod2 Grades'!AP74</f>
        <v>No</v>
      </c>
      <c r="AH74" s="29" t="s">
        <v>440</v>
      </c>
      <c r="AI74" s="29" t="str">
        <f>'Mod2 Grades'!AR74</f>
        <v>No</v>
      </c>
      <c r="AJ74" s="29">
        <f>IF(AI74="Achieved",ROUNDDOWN('Mod2 Settings'!S91*'Mod4 Grades'!X74,0),IF(AI74="Disabled","n/a",0))</f>
        <v>0</v>
      </c>
      <c r="AK74" s="29" t="str">
        <f>'Mod3 Grades'!BD74</f>
        <v>No</v>
      </c>
      <c r="AL74" s="29" t="s">
        <v>440</v>
      </c>
      <c r="AM74" s="29" t="str">
        <f>'Mod3 Grades'!BF74</f>
        <v>No</v>
      </c>
      <c r="AN74" s="29">
        <f>IF(AM74="Achieved",ROUNDDOWN('Mod3 Settings'!S91*'Mod4 Grades'!X74,0),IF(AM74="Disabled","n/a",0))</f>
        <v>0</v>
      </c>
      <c r="AO74" s="29" t="str">
        <f>IF('Mod4 Settings'!$M$34=1,IF(AND(COUNTIFS($D$10:$S$10,"Add",D69:S69,"H",D74:S74,"OK")=COUNTIFS($D$10:$S$10,"Add",D69:S69,"H"),SUM(W74:Y74)&gt;='Mod4 Settings'!$P$34),"Achieved","No"),"Disabled")</f>
        <v>No</v>
      </c>
      <c r="AP74" s="29">
        <f>IF('Mod4 Settings'!$M$34=1,IF(AO74="Achieved",'Mod4 Settings'!$S$34,0),"n/a")</f>
        <v>0</v>
      </c>
    </row>
    <row r="75" spans="1:42" ht="18" customHeight="1" x14ac:dyDescent="0.25">
      <c r="A75" s="192"/>
      <c r="B75" s="194"/>
      <c r="C75" s="135" t="s">
        <v>309</v>
      </c>
      <c r="D75" s="60"/>
      <c r="E75" s="60"/>
      <c r="F75" s="60"/>
      <c r="G75" s="60"/>
      <c r="H75" s="60"/>
      <c r="I75" s="60"/>
      <c r="J75" s="60"/>
      <c r="K75" s="62"/>
      <c r="L75" s="62"/>
      <c r="M75" s="62"/>
      <c r="N75" s="62"/>
      <c r="O75" s="62"/>
      <c r="P75" s="62"/>
      <c r="Q75" s="62"/>
      <c r="R75" s="62"/>
      <c r="S75" s="62"/>
      <c r="T75" s="138">
        <f t="shared" ref="T75" si="253">SUM($D75:$S75)</f>
        <v>0</v>
      </c>
    </row>
    <row r="76" spans="1:42" ht="18" customHeight="1" x14ac:dyDescent="0.25">
      <c r="A76" s="191">
        <f>StudentsSummary!$B40</f>
        <v>30</v>
      </c>
      <c r="B76" s="193" t="str">
        <f>_xlfn.CONCAT(StudentsSummary!$C40," ",StudentsSummary!$D40)</f>
        <v>Surname30 Name30</v>
      </c>
      <c r="C76" s="135" t="s">
        <v>308</v>
      </c>
      <c r="D76" s="60"/>
      <c r="E76" s="60"/>
      <c r="F76" s="60"/>
      <c r="G76" s="60"/>
      <c r="H76" s="60"/>
      <c r="I76" s="60"/>
      <c r="J76" s="60"/>
      <c r="K76" s="62"/>
      <c r="L76" s="62"/>
      <c r="M76" s="62"/>
      <c r="N76" s="62"/>
      <c r="O76" s="62"/>
      <c r="P76" s="62"/>
      <c r="Q76" s="62"/>
      <c r="R76" s="62"/>
      <c r="S76" s="62"/>
      <c r="T76" s="138" t="str">
        <f t="shared" ref="T76" si="254">IF(COUNTIFS($D$10:$S$10,"Man",D76:S76,"OK")=COUNTIF($D$10:$S$10,"Man"),"PASS","FAIL")</f>
        <v>FAIL</v>
      </c>
      <c r="U76" s="138">
        <f t="shared" ref="U76" si="255">SUM(W76,X76,Y76,AB76,AD76,AH76,AJ76,AL76,AN76,AP76)</f>
        <v>0</v>
      </c>
      <c r="V76" s="138" t="str">
        <f>IF($T76&lt;&gt;"PASS","FAIL",IF(U76&gt;GRADING!$D$84,GRADING!$D$87,IF('Mod4 Grades'!U76&lt;=GRADING!$J$91,GRADING!$C$91,IF('Mod4 Grades'!U76&lt;=GRADING!$J$92,GRADING!$C$92,IF('Mod4 Grades'!U76&lt;=GRADING!$J$93,GRADING!$C$93,IF('Mod4 Grades'!U76&lt;=GRADING!$J$94,GRADING!$C$94,IF('Mod4 Grades'!U76&lt;=GRADING!$J$95,GRADING!$C$95,IF('Mod4 Grades'!U76&lt;=GRADING!$J$96,GRADING!$C$96,IF('Mod4 Grades'!U76&lt;=GRADING!$J$97,GRADING!$C$97,IF('Mod4 Grades'!U76&lt;=GRADING!$J$98,GRADING!$C$98,IF('Mod4 Grades'!U76&lt;=GRADING!$J$99,GRADING!$C$99,IF('Mod4 Grades'!U76&lt;=GRADING!$J$100,GRADING!$C$100,IF('Mod4 Grades'!U76&lt;=GRADING!$J$101,GRADING!$C$101,IF('Mod4 Grades'!U76&lt;=GRADING!$J$102,GRADING!$C$102,IF('Mod4 Grades'!U76&lt;=GRADING!$J$103,GRADING!$C$103,IF('Mod4 Grades'!U76&lt;=GRADING!$J$104,GRADING!$J$104,GRADING!$J$105))))))))))))))))</f>
        <v>FAIL</v>
      </c>
      <c r="W76" s="29">
        <f t="shared" ref="W76" si="256">SUMIFS($D$120:$S$120,$D$10:$S$10,"Add",$D76:$S76,"OK")</f>
        <v>0</v>
      </c>
      <c r="X76" s="29">
        <f t="shared" ref="X76" si="257">SUMIFS($D77:$S77,$D$10:$S$10,"Man",$D76:$S76,"OK")</f>
        <v>0</v>
      </c>
      <c r="Y76" s="29">
        <f t="shared" ref="Y76" si="258">SUMIFS($D77:$S77,$D$10:$S$10,"Add",$D76:$S76,"OK")</f>
        <v>0</v>
      </c>
      <c r="Z76" s="29">
        <f t="shared" ref="Z76" si="259">SUMIFS($D77:$S77,$D$10:$S$10,"Add",$D76:$S76,"OK",$D$13:$S$13,"H")</f>
        <v>0</v>
      </c>
      <c r="AA76" s="29">
        <f t="shared" ref="AA76" si="260">SUMIFS($D77:$S77,$D$10:$S$10,"Add",$D76:$S76,"OK",$D$13:$S$13,"L")</f>
        <v>0</v>
      </c>
      <c r="AB76" s="151"/>
      <c r="AC76" s="29" t="str">
        <f>'Mod1 Grades'!V76</f>
        <v>No</v>
      </c>
      <c r="AD76" s="29">
        <f>IF(AC76="Achieved",'Mod1 Settings'!$S$34,IF(AC76="Disabled","n/a",0))</f>
        <v>0</v>
      </c>
      <c r="AE76" s="29" t="str">
        <f>'Mod1 Grades'!X76</f>
        <v>No</v>
      </c>
      <c r="AF76" s="29" t="str">
        <f t="shared" ref="AF76" si="261">IF(AE76="Achieved","No limit for Carrots",IF(AE76="Disabled","n/a","Carrots Limited"))</f>
        <v>Carrots Limited</v>
      </c>
      <c r="AG76" s="29" t="str">
        <f>'Mod2 Grades'!AP76</f>
        <v>No</v>
      </c>
      <c r="AH76" s="29" t="s">
        <v>440</v>
      </c>
      <c r="AI76" s="29" t="str">
        <f>'Mod2 Grades'!AR76</f>
        <v>No</v>
      </c>
      <c r="AJ76" s="29">
        <f>IF(AI76="Achieved",ROUNDDOWN('Mod2 Settings'!S93*'Mod4 Grades'!X76,0),IF(AI76="Disabled","n/a",0))</f>
        <v>0</v>
      </c>
      <c r="AK76" s="29" t="str">
        <f>'Mod3 Grades'!BD76</f>
        <v>No</v>
      </c>
      <c r="AL76" s="29" t="s">
        <v>440</v>
      </c>
      <c r="AM76" s="29" t="str">
        <f>'Mod3 Grades'!BF76</f>
        <v>No</v>
      </c>
      <c r="AN76" s="29">
        <f>IF(AM76="Achieved",ROUNDDOWN('Mod3 Settings'!S93*'Mod4 Grades'!X76,0),IF(AM76="Disabled","n/a",0))</f>
        <v>0</v>
      </c>
      <c r="AO76" s="29" t="str">
        <f>IF('Mod4 Settings'!$M$34=1,IF(AND(COUNTIFS($D$10:$S$10,"Add",D71:S71,"H",D76:S76,"OK")=COUNTIFS($D$10:$S$10,"Add",D71:S71,"H"),SUM(W76:Y76)&gt;='Mod4 Settings'!$P$34),"Achieved","No"),"Disabled")</f>
        <v>No</v>
      </c>
      <c r="AP76" s="29">
        <f>IF('Mod4 Settings'!$M$34=1,IF(AO76="Achieved",'Mod4 Settings'!$S$34,0),"n/a")</f>
        <v>0</v>
      </c>
    </row>
    <row r="77" spans="1:42" ht="18" customHeight="1" x14ac:dyDescent="0.25">
      <c r="A77" s="192"/>
      <c r="B77" s="194"/>
      <c r="C77" s="135" t="s">
        <v>309</v>
      </c>
      <c r="D77" s="60"/>
      <c r="E77" s="60"/>
      <c r="F77" s="60"/>
      <c r="G77" s="60"/>
      <c r="H77" s="60"/>
      <c r="I77" s="60"/>
      <c r="J77" s="60"/>
      <c r="K77" s="62"/>
      <c r="L77" s="62"/>
      <c r="M77" s="62"/>
      <c r="N77" s="62"/>
      <c r="O77" s="62"/>
      <c r="P77" s="62"/>
      <c r="Q77" s="62"/>
      <c r="R77" s="62"/>
      <c r="S77" s="62"/>
      <c r="T77" s="138">
        <f t="shared" ref="T77" si="262">SUM($D77:$S77)</f>
        <v>0</v>
      </c>
    </row>
    <row r="78" spans="1:42" ht="18" customHeight="1" x14ac:dyDescent="0.25">
      <c r="A78" s="191">
        <f>StudentsSummary!$B41</f>
        <v>31</v>
      </c>
      <c r="B78" s="193" t="str">
        <f>_xlfn.CONCAT(StudentsSummary!$C41," ",StudentsSummary!$D41)</f>
        <v>Surname31 Name31</v>
      </c>
      <c r="C78" s="135" t="s">
        <v>308</v>
      </c>
      <c r="D78" s="60"/>
      <c r="E78" s="60"/>
      <c r="F78" s="60"/>
      <c r="G78" s="60"/>
      <c r="H78" s="60"/>
      <c r="I78" s="60"/>
      <c r="J78" s="60"/>
      <c r="K78" s="62"/>
      <c r="L78" s="62"/>
      <c r="M78" s="62"/>
      <c r="N78" s="62"/>
      <c r="O78" s="62"/>
      <c r="P78" s="62"/>
      <c r="Q78" s="62"/>
      <c r="R78" s="62"/>
      <c r="S78" s="62"/>
      <c r="T78" s="138" t="str">
        <f t="shared" ref="T78" si="263">IF(COUNTIFS($D$10:$S$10,"Man",D78:S78,"OK")=COUNTIF($D$10:$S$10,"Man"),"PASS","FAIL")</f>
        <v>FAIL</v>
      </c>
      <c r="U78" s="138">
        <f t="shared" ref="U78" si="264">SUM(W78,X78,Y78,AB78,AD78,AH78,AJ78,AL78,AN78,AP78)</f>
        <v>0</v>
      </c>
      <c r="V78" s="138" t="str">
        <f>IF($T78&lt;&gt;"PASS","FAIL",IF(U78&gt;GRADING!$D$84,GRADING!$D$87,IF('Mod4 Grades'!U78&lt;=GRADING!$J$91,GRADING!$C$91,IF('Mod4 Grades'!U78&lt;=GRADING!$J$92,GRADING!$C$92,IF('Mod4 Grades'!U78&lt;=GRADING!$J$93,GRADING!$C$93,IF('Mod4 Grades'!U78&lt;=GRADING!$J$94,GRADING!$C$94,IF('Mod4 Grades'!U78&lt;=GRADING!$J$95,GRADING!$C$95,IF('Mod4 Grades'!U78&lt;=GRADING!$J$96,GRADING!$C$96,IF('Mod4 Grades'!U78&lt;=GRADING!$J$97,GRADING!$C$97,IF('Mod4 Grades'!U78&lt;=GRADING!$J$98,GRADING!$C$98,IF('Mod4 Grades'!U78&lt;=GRADING!$J$99,GRADING!$C$99,IF('Mod4 Grades'!U78&lt;=GRADING!$J$100,GRADING!$C$100,IF('Mod4 Grades'!U78&lt;=GRADING!$J$101,GRADING!$C$101,IF('Mod4 Grades'!U78&lt;=GRADING!$J$102,GRADING!$C$102,IF('Mod4 Grades'!U78&lt;=GRADING!$J$103,GRADING!$C$103,IF('Mod4 Grades'!U78&lt;=GRADING!$J$104,GRADING!$J$104,GRADING!$J$105))))))))))))))))</f>
        <v>FAIL</v>
      </c>
      <c r="W78" s="29">
        <f t="shared" ref="W78" si="265">SUMIFS($D$120:$S$120,$D$10:$S$10,"Add",$D78:$S78,"OK")</f>
        <v>0</v>
      </c>
      <c r="X78" s="29">
        <f t="shared" ref="X78" si="266">SUMIFS($D79:$S79,$D$10:$S$10,"Man",$D78:$S78,"OK")</f>
        <v>0</v>
      </c>
      <c r="Y78" s="29">
        <f t="shared" ref="Y78" si="267">SUMIFS($D79:$S79,$D$10:$S$10,"Add",$D78:$S78,"OK")</f>
        <v>0</v>
      </c>
      <c r="Z78" s="29">
        <f t="shared" ref="Z78" si="268">SUMIFS($D79:$S79,$D$10:$S$10,"Add",$D78:$S78,"OK",$D$13:$S$13,"H")</f>
        <v>0</v>
      </c>
      <c r="AA78" s="29">
        <f t="shared" ref="AA78" si="269">SUMIFS($D79:$S79,$D$10:$S$10,"Add",$D78:$S78,"OK",$D$13:$S$13,"L")</f>
        <v>0</v>
      </c>
      <c r="AB78" s="151"/>
      <c r="AC78" s="29" t="str">
        <f>'Mod1 Grades'!V78</f>
        <v>No</v>
      </c>
      <c r="AD78" s="29">
        <f>IF(AC78="Achieved",'Mod1 Settings'!$S$34,IF(AC78="Disabled","n/a",0))</f>
        <v>0</v>
      </c>
      <c r="AE78" s="29" t="str">
        <f>'Mod1 Grades'!X78</f>
        <v>No</v>
      </c>
      <c r="AF78" s="29" t="str">
        <f t="shared" ref="AF78" si="270">IF(AE78="Achieved","No limit for Carrots",IF(AE78="Disabled","n/a","Carrots Limited"))</f>
        <v>Carrots Limited</v>
      </c>
      <c r="AG78" s="29" t="str">
        <f>'Mod2 Grades'!AP78</f>
        <v>No</v>
      </c>
      <c r="AH78" s="29" t="s">
        <v>440</v>
      </c>
      <c r="AI78" s="29" t="str">
        <f>'Mod2 Grades'!AR78</f>
        <v>No</v>
      </c>
      <c r="AJ78" s="29">
        <f>IF(AI78="Achieved",ROUNDDOWN('Mod2 Settings'!S95*'Mod4 Grades'!X78,0),IF(AI78="Disabled","n/a",0))</f>
        <v>0</v>
      </c>
      <c r="AK78" s="29" t="str">
        <f>'Mod3 Grades'!BD78</f>
        <v>No</v>
      </c>
      <c r="AL78" s="29" t="s">
        <v>440</v>
      </c>
      <c r="AM78" s="29" t="str">
        <f>'Mod3 Grades'!BF78</f>
        <v>No</v>
      </c>
      <c r="AN78" s="29">
        <f>IF(AM78="Achieved",ROUNDDOWN('Mod3 Settings'!S95*'Mod4 Grades'!X78,0),IF(AM78="Disabled","n/a",0))</f>
        <v>0</v>
      </c>
      <c r="AO78" s="29" t="str">
        <f>IF('Mod4 Settings'!$M$34=1,IF(AND(COUNTIFS($D$10:$S$10,"Add",D73:S73,"H",D78:S78,"OK")=COUNTIFS($D$10:$S$10,"Add",D73:S73,"H"),SUM(W78:Y78)&gt;='Mod4 Settings'!$P$34),"Achieved","No"),"Disabled")</f>
        <v>No</v>
      </c>
      <c r="AP78" s="29">
        <f>IF('Mod4 Settings'!$M$34=1,IF(AO78="Achieved",'Mod4 Settings'!$S$34,0),"n/a")</f>
        <v>0</v>
      </c>
    </row>
    <row r="79" spans="1:42" ht="18" customHeight="1" x14ac:dyDescent="0.25">
      <c r="A79" s="192"/>
      <c r="B79" s="194"/>
      <c r="C79" s="135" t="s">
        <v>309</v>
      </c>
      <c r="D79" s="60"/>
      <c r="E79" s="60"/>
      <c r="F79" s="60"/>
      <c r="G79" s="60"/>
      <c r="H79" s="60"/>
      <c r="I79" s="60"/>
      <c r="J79" s="60"/>
      <c r="K79" s="62"/>
      <c r="L79" s="62"/>
      <c r="M79" s="62"/>
      <c r="N79" s="62"/>
      <c r="O79" s="62"/>
      <c r="P79" s="62"/>
      <c r="Q79" s="62"/>
      <c r="R79" s="62"/>
      <c r="S79" s="62"/>
      <c r="T79" s="138">
        <f t="shared" ref="T79" si="271">SUM($D79:$S79)</f>
        <v>0</v>
      </c>
    </row>
    <row r="80" spans="1:42" ht="18" customHeight="1" x14ac:dyDescent="0.25">
      <c r="A80" s="191">
        <f>StudentsSummary!$B42</f>
        <v>32</v>
      </c>
      <c r="B80" s="193" t="str">
        <f>_xlfn.CONCAT(StudentsSummary!$C42," ",StudentsSummary!$D42)</f>
        <v>Surname32 Name32</v>
      </c>
      <c r="C80" s="135" t="s">
        <v>308</v>
      </c>
      <c r="D80" s="60"/>
      <c r="E80" s="60"/>
      <c r="F80" s="60"/>
      <c r="G80" s="60"/>
      <c r="H80" s="60"/>
      <c r="I80" s="60"/>
      <c r="J80" s="60"/>
      <c r="K80" s="62"/>
      <c r="L80" s="62"/>
      <c r="M80" s="62"/>
      <c r="N80" s="62"/>
      <c r="O80" s="62"/>
      <c r="P80" s="62"/>
      <c r="Q80" s="62"/>
      <c r="R80" s="62"/>
      <c r="S80" s="62"/>
      <c r="T80" s="138" t="str">
        <f t="shared" ref="T80" si="272">IF(COUNTIFS($D$10:$S$10,"Man",D80:S80,"OK")=COUNTIF($D$10:$S$10,"Man"),"PASS","FAIL")</f>
        <v>FAIL</v>
      </c>
      <c r="U80" s="138">
        <f t="shared" ref="U80" si="273">SUM(W80,X80,Y80,AB80,AD80,AH80,AJ80,AL80,AN80,AP80)</f>
        <v>0</v>
      </c>
      <c r="V80" s="138" t="str">
        <f>IF($T80&lt;&gt;"PASS","FAIL",IF(U80&gt;GRADING!$D$84,GRADING!$D$87,IF('Mod4 Grades'!U80&lt;=GRADING!$J$91,GRADING!$C$91,IF('Mod4 Grades'!U80&lt;=GRADING!$J$92,GRADING!$C$92,IF('Mod4 Grades'!U80&lt;=GRADING!$J$93,GRADING!$C$93,IF('Mod4 Grades'!U80&lt;=GRADING!$J$94,GRADING!$C$94,IF('Mod4 Grades'!U80&lt;=GRADING!$J$95,GRADING!$C$95,IF('Mod4 Grades'!U80&lt;=GRADING!$J$96,GRADING!$C$96,IF('Mod4 Grades'!U80&lt;=GRADING!$J$97,GRADING!$C$97,IF('Mod4 Grades'!U80&lt;=GRADING!$J$98,GRADING!$C$98,IF('Mod4 Grades'!U80&lt;=GRADING!$J$99,GRADING!$C$99,IF('Mod4 Grades'!U80&lt;=GRADING!$J$100,GRADING!$C$100,IF('Mod4 Grades'!U80&lt;=GRADING!$J$101,GRADING!$C$101,IF('Mod4 Grades'!U80&lt;=GRADING!$J$102,GRADING!$C$102,IF('Mod4 Grades'!U80&lt;=GRADING!$J$103,GRADING!$C$103,IF('Mod4 Grades'!U80&lt;=GRADING!$J$104,GRADING!$J$104,GRADING!$J$105))))))))))))))))</f>
        <v>FAIL</v>
      </c>
      <c r="W80" s="29">
        <f t="shared" ref="W80" si="274">SUMIFS($D$120:$S$120,$D$10:$S$10,"Add",$D80:$S80,"OK")</f>
        <v>0</v>
      </c>
      <c r="X80" s="29">
        <f t="shared" ref="X80" si="275">SUMIFS($D81:$S81,$D$10:$S$10,"Man",$D80:$S80,"OK")</f>
        <v>0</v>
      </c>
      <c r="Y80" s="29">
        <f t="shared" ref="Y80" si="276">SUMIFS($D81:$S81,$D$10:$S$10,"Add",$D80:$S80,"OK")</f>
        <v>0</v>
      </c>
      <c r="Z80" s="29">
        <f t="shared" ref="Z80" si="277">SUMIFS($D81:$S81,$D$10:$S$10,"Add",$D80:$S80,"OK",$D$13:$S$13,"H")</f>
        <v>0</v>
      </c>
      <c r="AA80" s="29">
        <f t="shared" ref="AA80" si="278">SUMIFS($D81:$S81,$D$10:$S$10,"Add",$D80:$S80,"OK",$D$13:$S$13,"L")</f>
        <v>0</v>
      </c>
      <c r="AB80" s="151"/>
      <c r="AC80" s="29" t="str">
        <f>'Mod1 Grades'!V80</f>
        <v>No</v>
      </c>
      <c r="AD80" s="29">
        <f>IF(AC80="Achieved",'Mod1 Settings'!$S$34,IF(AC80="Disabled","n/a",0))</f>
        <v>0</v>
      </c>
      <c r="AE80" s="29" t="str">
        <f>'Mod1 Grades'!X80</f>
        <v>No</v>
      </c>
      <c r="AF80" s="29" t="str">
        <f t="shared" ref="AF80" si="279">IF(AE80="Achieved","No limit for Carrots",IF(AE80="Disabled","n/a","Carrots Limited"))</f>
        <v>Carrots Limited</v>
      </c>
      <c r="AG80" s="29" t="str">
        <f>'Mod2 Grades'!AP80</f>
        <v>No</v>
      </c>
      <c r="AH80" s="29" t="s">
        <v>440</v>
      </c>
      <c r="AI80" s="29" t="str">
        <f>'Mod2 Grades'!AR80</f>
        <v>No</v>
      </c>
      <c r="AJ80" s="29">
        <f>IF(AI80="Achieved",ROUNDDOWN('Mod2 Settings'!S97*'Mod4 Grades'!X80,0),IF(AI80="Disabled","n/a",0))</f>
        <v>0</v>
      </c>
      <c r="AK80" s="29" t="str">
        <f>'Mod3 Grades'!BD80</f>
        <v>No</v>
      </c>
      <c r="AL80" s="29" t="s">
        <v>440</v>
      </c>
      <c r="AM80" s="29" t="str">
        <f>'Mod3 Grades'!BF80</f>
        <v>No</v>
      </c>
      <c r="AN80" s="29">
        <f>IF(AM80="Achieved",ROUNDDOWN('Mod3 Settings'!S97*'Mod4 Grades'!X80,0),IF(AM80="Disabled","n/a",0))</f>
        <v>0</v>
      </c>
      <c r="AO80" s="29" t="str">
        <f>IF('Mod4 Settings'!$M$34=1,IF(AND(COUNTIFS($D$10:$S$10,"Add",D75:S75,"H",D80:S80,"OK")=COUNTIFS($D$10:$S$10,"Add",D75:S75,"H"),SUM(W80:Y80)&gt;='Mod4 Settings'!$P$34),"Achieved","No"),"Disabled")</f>
        <v>No</v>
      </c>
      <c r="AP80" s="29">
        <f>IF('Mod4 Settings'!$M$34=1,IF(AO80="Achieved",'Mod4 Settings'!$S$34,0),"n/a")</f>
        <v>0</v>
      </c>
    </row>
    <row r="81" spans="1:42" ht="18" customHeight="1" x14ac:dyDescent="0.25">
      <c r="A81" s="192"/>
      <c r="B81" s="194"/>
      <c r="C81" s="135" t="s">
        <v>309</v>
      </c>
      <c r="D81" s="60"/>
      <c r="E81" s="60"/>
      <c r="F81" s="60"/>
      <c r="G81" s="60"/>
      <c r="H81" s="60"/>
      <c r="I81" s="60"/>
      <c r="J81" s="60"/>
      <c r="K81" s="62"/>
      <c r="L81" s="62"/>
      <c r="M81" s="62"/>
      <c r="N81" s="62"/>
      <c r="O81" s="62"/>
      <c r="P81" s="62"/>
      <c r="Q81" s="62"/>
      <c r="R81" s="62"/>
      <c r="S81" s="62"/>
      <c r="T81" s="138">
        <f t="shared" ref="T81" si="280">SUM($D81:$S81)</f>
        <v>0</v>
      </c>
    </row>
    <row r="82" spans="1:42" ht="18" customHeight="1" x14ac:dyDescent="0.25">
      <c r="A82" s="191">
        <f>StudentsSummary!$B43</f>
        <v>33</v>
      </c>
      <c r="B82" s="193" t="str">
        <f>_xlfn.CONCAT(StudentsSummary!$C43," ",StudentsSummary!$D43)</f>
        <v>Surname33 Name33</v>
      </c>
      <c r="C82" s="135" t="s">
        <v>308</v>
      </c>
      <c r="D82" s="60"/>
      <c r="E82" s="60"/>
      <c r="F82" s="60"/>
      <c r="G82" s="60"/>
      <c r="H82" s="60"/>
      <c r="I82" s="60"/>
      <c r="J82" s="60"/>
      <c r="K82" s="62"/>
      <c r="L82" s="62"/>
      <c r="M82" s="62"/>
      <c r="N82" s="62"/>
      <c r="O82" s="62"/>
      <c r="P82" s="62"/>
      <c r="Q82" s="62"/>
      <c r="R82" s="62"/>
      <c r="S82" s="62"/>
      <c r="T82" s="138" t="str">
        <f t="shared" ref="T82" si="281">IF(COUNTIFS($D$10:$S$10,"Man",D82:S82,"OK")=COUNTIF($D$10:$S$10,"Man"),"PASS","FAIL")</f>
        <v>FAIL</v>
      </c>
      <c r="U82" s="138">
        <f t="shared" ref="U82" si="282">SUM(W82,X82,Y82,AB82,AD82,AH82,AJ82,AL82,AN82,AP82)</f>
        <v>0</v>
      </c>
      <c r="V82" s="138" t="str">
        <f>IF($T82&lt;&gt;"PASS","FAIL",IF(U82&gt;GRADING!$D$84,GRADING!$D$87,IF('Mod4 Grades'!U82&lt;=GRADING!$J$91,GRADING!$C$91,IF('Mod4 Grades'!U82&lt;=GRADING!$J$92,GRADING!$C$92,IF('Mod4 Grades'!U82&lt;=GRADING!$J$93,GRADING!$C$93,IF('Mod4 Grades'!U82&lt;=GRADING!$J$94,GRADING!$C$94,IF('Mod4 Grades'!U82&lt;=GRADING!$J$95,GRADING!$C$95,IF('Mod4 Grades'!U82&lt;=GRADING!$J$96,GRADING!$C$96,IF('Mod4 Grades'!U82&lt;=GRADING!$J$97,GRADING!$C$97,IF('Mod4 Grades'!U82&lt;=GRADING!$J$98,GRADING!$C$98,IF('Mod4 Grades'!U82&lt;=GRADING!$J$99,GRADING!$C$99,IF('Mod4 Grades'!U82&lt;=GRADING!$J$100,GRADING!$C$100,IF('Mod4 Grades'!U82&lt;=GRADING!$J$101,GRADING!$C$101,IF('Mod4 Grades'!U82&lt;=GRADING!$J$102,GRADING!$C$102,IF('Mod4 Grades'!U82&lt;=GRADING!$J$103,GRADING!$C$103,IF('Mod4 Grades'!U82&lt;=GRADING!$J$104,GRADING!$J$104,GRADING!$J$105))))))))))))))))</f>
        <v>FAIL</v>
      </c>
      <c r="W82" s="29">
        <f t="shared" ref="W82" si="283">SUMIFS($D$120:$S$120,$D$10:$S$10,"Add",$D82:$S82,"OK")</f>
        <v>0</v>
      </c>
      <c r="X82" s="29">
        <f t="shared" ref="X82" si="284">SUMIFS($D83:$S83,$D$10:$S$10,"Man",$D82:$S82,"OK")</f>
        <v>0</v>
      </c>
      <c r="Y82" s="29">
        <f t="shared" ref="Y82" si="285">SUMIFS($D83:$S83,$D$10:$S$10,"Add",$D82:$S82,"OK")</f>
        <v>0</v>
      </c>
      <c r="Z82" s="29">
        <f t="shared" ref="Z82" si="286">SUMIFS($D83:$S83,$D$10:$S$10,"Add",$D82:$S82,"OK",$D$13:$S$13,"H")</f>
        <v>0</v>
      </c>
      <c r="AA82" s="29">
        <f t="shared" ref="AA82" si="287">SUMIFS($D83:$S83,$D$10:$S$10,"Add",$D82:$S82,"OK",$D$13:$S$13,"L")</f>
        <v>0</v>
      </c>
      <c r="AB82" s="151"/>
      <c r="AC82" s="29" t="str">
        <f>'Mod1 Grades'!V82</f>
        <v>No</v>
      </c>
      <c r="AD82" s="29">
        <f>IF(AC82="Achieved",'Mod1 Settings'!$S$34,IF(AC82="Disabled","n/a",0))</f>
        <v>0</v>
      </c>
      <c r="AE82" s="29" t="str">
        <f>'Mod1 Grades'!X82</f>
        <v>No</v>
      </c>
      <c r="AF82" s="29" t="str">
        <f t="shared" ref="AF82" si="288">IF(AE82="Achieved","No limit for Carrots",IF(AE82="Disabled","n/a","Carrots Limited"))</f>
        <v>Carrots Limited</v>
      </c>
      <c r="AG82" s="29" t="str">
        <f>'Mod2 Grades'!AP82</f>
        <v>No</v>
      </c>
      <c r="AH82" s="29" t="s">
        <v>440</v>
      </c>
      <c r="AI82" s="29" t="str">
        <f>'Mod2 Grades'!AR82</f>
        <v>No</v>
      </c>
      <c r="AJ82" s="29">
        <f>IF(AI82="Achieved",ROUNDDOWN('Mod2 Settings'!S99*'Mod4 Grades'!X82,0),IF(AI82="Disabled","n/a",0))</f>
        <v>0</v>
      </c>
      <c r="AK82" s="29" t="str">
        <f>'Mod3 Grades'!BD82</f>
        <v>No</v>
      </c>
      <c r="AL82" s="29" t="s">
        <v>440</v>
      </c>
      <c r="AM82" s="29" t="str">
        <f>'Mod3 Grades'!BF82</f>
        <v>No</v>
      </c>
      <c r="AN82" s="29">
        <f>IF(AM82="Achieved",ROUNDDOWN('Mod3 Settings'!S99*'Mod4 Grades'!X82,0),IF(AM82="Disabled","n/a",0))</f>
        <v>0</v>
      </c>
      <c r="AO82" s="29" t="str">
        <f>IF('Mod4 Settings'!$M$34=1,IF(AND(COUNTIFS($D$10:$S$10,"Add",D77:S77,"H",D82:S82,"OK")=COUNTIFS($D$10:$S$10,"Add",D77:S77,"H"),SUM(W82:Y82)&gt;='Mod4 Settings'!$P$34),"Achieved","No"),"Disabled")</f>
        <v>No</v>
      </c>
      <c r="AP82" s="29">
        <f>IF('Mod4 Settings'!$M$34=1,IF(AO82="Achieved",'Mod4 Settings'!$S$34,0),"n/a")</f>
        <v>0</v>
      </c>
    </row>
    <row r="83" spans="1:42" ht="18" customHeight="1" x14ac:dyDescent="0.25">
      <c r="A83" s="192"/>
      <c r="B83" s="194"/>
      <c r="C83" s="135" t="s">
        <v>309</v>
      </c>
      <c r="D83" s="60"/>
      <c r="E83" s="60"/>
      <c r="F83" s="60"/>
      <c r="G83" s="60"/>
      <c r="H83" s="60"/>
      <c r="I83" s="60"/>
      <c r="J83" s="60"/>
      <c r="K83" s="62"/>
      <c r="L83" s="62"/>
      <c r="M83" s="62"/>
      <c r="N83" s="62"/>
      <c r="O83" s="62"/>
      <c r="P83" s="62"/>
      <c r="Q83" s="62"/>
      <c r="R83" s="62"/>
      <c r="S83" s="62"/>
      <c r="T83" s="138">
        <f t="shared" ref="T83" si="289">SUM($D83:$S83)</f>
        <v>0</v>
      </c>
    </row>
    <row r="84" spans="1:42" ht="18" customHeight="1" x14ac:dyDescent="0.25">
      <c r="A84" s="191">
        <f>StudentsSummary!$B44</f>
        <v>34</v>
      </c>
      <c r="B84" s="193" t="str">
        <f>_xlfn.CONCAT(StudentsSummary!$C44," ",StudentsSummary!$D44)</f>
        <v>Surname34 Name34</v>
      </c>
      <c r="C84" s="135" t="s">
        <v>308</v>
      </c>
      <c r="D84" s="60"/>
      <c r="E84" s="60"/>
      <c r="F84" s="60"/>
      <c r="G84" s="60"/>
      <c r="H84" s="60"/>
      <c r="I84" s="60"/>
      <c r="J84" s="60"/>
      <c r="K84" s="62"/>
      <c r="L84" s="62"/>
      <c r="M84" s="62"/>
      <c r="N84" s="62"/>
      <c r="O84" s="62"/>
      <c r="P84" s="62"/>
      <c r="Q84" s="62"/>
      <c r="R84" s="62"/>
      <c r="S84" s="62"/>
      <c r="T84" s="138" t="str">
        <f t="shared" ref="T84" si="290">IF(COUNTIFS($D$10:$S$10,"Man",D84:S84,"OK")=COUNTIF($D$10:$S$10,"Man"),"PASS","FAIL")</f>
        <v>FAIL</v>
      </c>
      <c r="U84" s="138">
        <f t="shared" ref="U84" si="291">SUM(W84,X84,Y84,AB84,AD84,AH84,AJ84,AL84,AN84,AP84)</f>
        <v>0</v>
      </c>
      <c r="V84" s="138" t="str">
        <f>IF($T84&lt;&gt;"PASS","FAIL",IF(U84&gt;GRADING!$D$84,GRADING!$D$87,IF('Mod4 Grades'!U84&lt;=GRADING!$J$91,GRADING!$C$91,IF('Mod4 Grades'!U84&lt;=GRADING!$J$92,GRADING!$C$92,IF('Mod4 Grades'!U84&lt;=GRADING!$J$93,GRADING!$C$93,IF('Mod4 Grades'!U84&lt;=GRADING!$J$94,GRADING!$C$94,IF('Mod4 Grades'!U84&lt;=GRADING!$J$95,GRADING!$C$95,IF('Mod4 Grades'!U84&lt;=GRADING!$J$96,GRADING!$C$96,IF('Mod4 Grades'!U84&lt;=GRADING!$J$97,GRADING!$C$97,IF('Mod4 Grades'!U84&lt;=GRADING!$J$98,GRADING!$C$98,IF('Mod4 Grades'!U84&lt;=GRADING!$J$99,GRADING!$C$99,IF('Mod4 Grades'!U84&lt;=GRADING!$J$100,GRADING!$C$100,IF('Mod4 Grades'!U84&lt;=GRADING!$J$101,GRADING!$C$101,IF('Mod4 Grades'!U84&lt;=GRADING!$J$102,GRADING!$C$102,IF('Mod4 Grades'!U84&lt;=GRADING!$J$103,GRADING!$C$103,IF('Mod4 Grades'!U84&lt;=GRADING!$J$104,GRADING!$J$104,GRADING!$J$105))))))))))))))))</f>
        <v>FAIL</v>
      </c>
      <c r="W84" s="29">
        <f t="shared" ref="W84" si="292">SUMIFS($D$120:$S$120,$D$10:$S$10,"Add",$D84:$S84,"OK")</f>
        <v>0</v>
      </c>
      <c r="X84" s="29">
        <f t="shared" ref="X84" si="293">SUMIFS($D85:$S85,$D$10:$S$10,"Man",$D84:$S84,"OK")</f>
        <v>0</v>
      </c>
      <c r="Y84" s="29">
        <f t="shared" ref="Y84" si="294">SUMIFS($D85:$S85,$D$10:$S$10,"Add",$D84:$S84,"OK")</f>
        <v>0</v>
      </c>
      <c r="Z84" s="29">
        <f t="shared" ref="Z84" si="295">SUMIFS($D85:$S85,$D$10:$S$10,"Add",$D84:$S84,"OK",$D$13:$S$13,"H")</f>
        <v>0</v>
      </c>
      <c r="AA84" s="29">
        <f t="shared" ref="AA84" si="296">SUMIFS($D85:$S85,$D$10:$S$10,"Add",$D84:$S84,"OK",$D$13:$S$13,"L")</f>
        <v>0</v>
      </c>
      <c r="AB84" s="151"/>
      <c r="AC84" s="29" t="str">
        <f>'Mod1 Grades'!V84</f>
        <v>No</v>
      </c>
      <c r="AD84" s="29">
        <f>IF(AC84="Achieved",'Mod1 Settings'!$S$34,IF(AC84="Disabled","n/a",0))</f>
        <v>0</v>
      </c>
      <c r="AE84" s="29" t="str">
        <f>'Mod1 Grades'!X84</f>
        <v>No</v>
      </c>
      <c r="AF84" s="29" t="str">
        <f t="shared" ref="AF84" si="297">IF(AE84="Achieved","No limit for Carrots",IF(AE84="Disabled","n/a","Carrots Limited"))</f>
        <v>Carrots Limited</v>
      </c>
      <c r="AG84" s="29" t="str">
        <f>'Mod2 Grades'!AP84</f>
        <v>No</v>
      </c>
      <c r="AH84" s="29" t="s">
        <v>440</v>
      </c>
      <c r="AI84" s="29" t="str">
        <f>'Mod2 Grades'!AR84</f>
        <v>No</v>
      </c>
      <c r="AJ84" s="29">
        <f>IF(AI84="Achieved",ROUNDDOWN('Mod2 Settings'!S101*'Mod4 Grades'!X84,0),IF(AI84="Disabled","n/a",0))</f>
        <v>0</v>
      </c>
      <c r="AK84" s="29" t="str">
        <f>'Mod3 Grades'!BD84</f>
        <v>No</v>
      </c>
      <c r="AL84" s="29" t="s">
        <v>440</v>
      </c>
      <c r="AM84" s="29" t="str">
        <f>'Mod3 Grades'!BF84</f>
        <v>No</v>
      </c>
      <c r="AN84" s="29">
        <f>IF(AM84="Achieved",ROUNDDOWN('Mod3 Settings'!S101*'Mod4 Grades'!X84,0),IF(AM84="Disabled","n/a",0))</f>
        <v>0</v>
      </c>
      <c r="AO84" s="29" t="str">
        <f>IF('Mod4 Settings'!$M$34=1,IF(AND(COUNTIFS($D$10:$S$10,"Add",D79:S79,"H",D84:S84,"OK")=COUNTIFS($D$10:$S$10,"Add",D79:S79,"H"),SUM(W84:Y84)&gt;='Mod4 Settings'!$P$34),"Achieved","No"),"Disabled")</f>
        <v>No</v>
      </c>
      <c r="AP84" s="29">
        <f>IF('Mod4 Settings'!$M$34=1,IF(AO84="Achieved",'Mod4 Settings'!$S$34,0),"n/a")</f>
        <v>0</v>
      </c>
    </row>
    <row r="85" spans="1:42" ht="18" customHeight="1" x14ac:dyDescent="0.25">
      <c r="A85" s="192"/>
      <c r="B85" s="194"/>
      <c r="C85" s="135" t="s">
        <v>309</v>
      </c>
      <c r="D85" s="60"/>
      <c r="E85" s="60"/>
      <c r="F85" s="60"/>
      <c r="G85" s="60"/>
      <c r="H85" s="60"/>
      <c r="I85" s="60"/>
      <c r="J85" s="60"/>
      <c r="K85" s="62"/>
      <c r="L85" s="62"/>
      <c r="M85" s="62"/>
      <c r="N85" s="62"/>
      <c r="O85" s="62"/>
      <c r="P85" s="62"/>
      <c r="Q85" s="62"/>
      <c r="R85" s="62"/>
      <c r="S85" s="62"/>
      <c r="T85" s="138">
        <f t="shared" ref="T85" si="298">SUM($D85:$S85)</f>
        <v>0</v>
      </c>
    </row>
    <row r="86" spans="1:42" ht="18" customHeight="1" x14ac:dyDescent="0.25">
      <c r="A86" s="191">
        <f>StudentsSummary!$B45</f>
        <v>35</v>
      </c>
      <c r="B86" s="193" t="str">
        <f>_xlfn.CONCAT(StudentsSummary!$C45," ",StudentsSummary!$D45)</f>
        <v>Surname35 Name35</v>
      </c>
      <c r="C86" s="135" t="s">
        <v>308</v>
      </c>
      <c r="D86" s="60"/>
      <c r="E86" s="60"/>
      <c r="F86" s="60"/>
      <c r="G86" s="60"/>
      <c r="H86" s="60"/>
      <c r="I86" s="60"/>
      <c r="J86" s="60"/>
      <c r="K86" s="62"/>
      <c r="L86" s="62"/>
      <c r="M86" s="62"/>
      <c r="N86" s="62"/>
      <c r="O86" s="62"/>
      <c r="P86" s="62"/>
      <c r="Q86" s="62"/>
      <c r="R86" s="62"/>
      <c r="S86" s="62"/>
      <c r="T86" s="138" t="str">
        <f t="shared" ref="T86" si="299">IF(COUNTIFS($D$10:$S$10,"Man",D86:S86,"OK")=COUNTIF($D$10:$S$10,"Man"),"PASS","FAIL")</f>
        <v>FAIL</v>
      </c>
      <c r="U86" s="138">
        <f t="shared" ref="U86" si="300">SUM(W86,X86,Y86,AB86,AD86,AH86,AJ86,AL86,AN86,AP86)</f>
        <v>0</v>
      </c>
      <c r="V86" s="138" t="str">
        <f>IF($T86&lt;&gt;"PASS","FAIL",IF(U86&gt;GRADING!$D$84,GRADING!$D$87,IF('Mod4 Grades'!U86&lt;=GRADING!$J$91,GRADING!$C$91,IF('Mod4 Grades'!U86&lt;=GRADING!$J$92,GRADING!$C$92,IF('Mod4 Grades'!U86&lt;=GRADING!$J$93,GRADING!$C$93,IF('Mod4 Grades'!U86&lt;=GRADING!$J$94,GRADING!$C$94,IF('Mod4 Grades'!U86&lt;=GRADING!$J$95,GRADING!$C$95,IF('Mod4 Grades'!U86&lt;=GRADING!$J$96,GRADING!$C$96,IF('Mod4 Grades'!U86&lt;=GRADING!$J$97,GRADING!$C$97,IF('Mod4 Grades'!U86&lt;=GRADING!$J$98,GRADING!$C$98,IF('Mod4 Grades'!U86&lt;=GRADING!$J$99,GRADING!$C$99,IF('Mod4 Grades'!U86&lt;=GRADING!$J$100,GRADING!$C$100,IF('Mod4 Grades'!U86&lt;=GRADING!$J$101,GRADING!$C$101,IF('Mod4 Grades'!U86&lt;=GRADING!$J$102,GRADING!$C$102,IF('Mod4 Grades'!U86&lt;=GRADING!$J$103,GRADING!$C$103,IF('Mod4 Grades'!U86&lt;=GRADING!$J$104,GRADING!$J$104,GRADING!$J$105))))))))))))))))</f>
        <v>FAIL</v>
      </c>
      <c r="W86" s="29">
        <f t="shared" ref="W86" si="301">SUMIFS($D$120:$S$120,$D$10:$S$10,"Add",$D86:$S86,"OK")</f>
        <v>0</v>
      </c>
      <c r="X86" s="29">
        <f t="shared" ref="X86" si="302">SUMIFS($D87:$S87,$D$10:$S$10,"Man",$D86:$S86,"OK")</f>
        <v>0</v>
      </c>
      <c r="Y86" s="29">
        <f t="shared" ref="Y86" si="303">SUMIFS($D87:$S87,$D$10:$S$10,"Add",$D86:$S86,"OK")</f>
        <v>0</v>
      </c>
      <c r="Z86" s="29">
        <f t="shared" ref="Z86" si="304">SUMIFS($D87:$S87,$D$10:$S$10,"Add",$D86:$S86,"OK",$D$13:$S$13,"H")</f>
        <v>0</v>
      </c>
      <c r="AA86" s="29">
        <f t="shared" ref="AA86" si="305">SUMIFS($D87:$S87,$D$10:$S$10,"Add",$D86:$S86,"OK",$D$13:$S$13,"L")</f>
        <v>0</v>
      </c>
      <c r="AB86" s="151"/>
      <c r="AC86" s="29" t="str">
        <f>'Mod1 Grades'!V86</f>
        <v>No</v>
      </c>
      <c r="AD86" s="29">
        <f>IF(AC86="Achieved",'Mod1 Settings'!$S$34,IF(AC86="Disabled","n/a",0))</f>
        <v>0</v>
      </c>
      <c r="AE86" s="29" t="str">
        <f>'Mod1 Grades'!X86</f>
        <v>No</v>
      </c>
      <c r="AF86" s="29" t="str">
        <f t="shared" ref="AF86" si="306">IF(AE86="Achieved","No limit for Carrots",IF(AE86="Disabled","n/a","Carrots Limited"))</f>
        <v>Carrots Limited</v>
      </c>
      <c r="AG86" s="29" t="str">
        <f>'Mod2 Grades'!AP86</f>
        <v>No</v>
      </c>
      <c r="AH86" s="29" t="s">
        <v>440</v>
      </c>
      <c r="AI86" s="29" t="str">
        <f>'Mod2 Grades'!AR86</f>
        <v>No</v>
      </c>
      <c r="AJ86" s="29">
        <f>IF(AI86="Achieved",ROUNDDOWN('Mod2 Settings'!S103*'Mod4 Grades'!X86,0),IF(AI86="Disabled","n/a",0))</f>
        <v>0</v>
      </c>
      <c r="AK86" s="29" t="str">
        <f>'Mod3 Grades'!BD86</f>
        <v>No</v>
      </c>
      <c r="AL86" s="29" t="s">
        <v>440</v>
      </c>
      <c r="AM86" s="29" t="str">
        <f>'Mod3 Grades'!BF86</f>
        <v>No</v>
      </c>
      <c r="AN86" s="29">
        <f>IF(AM86="Achieved",ROUNDDOWN('Mod3 Settings'!S103*'Mod4 Grades'!X86,0),IF(AM86="Disabled","n/a",0))</f>
        <v>0</v>
      </c>
      <c r="AO86" s="29" t="str">
        <f>IF('Mod4 Settings'!$M$34=1,IF(AND(COUNTIFS($D$10:$S$10,"Add",D81:S81,"H",D86:S86,"OK")=COUNTIFS($D$10:$S$10,"Add",D81:S81,"H"),SUM(W86:Y86)&gt;='Mod4 Settings'!$P$34),"Achieved","No"),"Disabled")</f>
        <v>No</v>
      </c>
      <c r="AP86" s="29">
        <f>IF('Mod4 Settings'!$M$34=1,IF(AO86="Achieved",'Mod4 Settings'!$S$34,0),"n/a")</f>
        <v>0</v>
      </c>
    </row>
    <row r="87" spans="1:42" ht="18" customHeight="1" x14ac:dyDescent="0.25">
      <c r="A87" s="192"/>
      <c r="B87" s="194"/>
      <c r="C87" s="135" t="s">
        <v>309</v>
      </c>
      <c r="D87" s="60"/>
      <c r="E87" s="60"/>
      <c r="F87" s="60"/>
      <c r="G87" s="60"/>
      <c r="H87" s="60"/>
      <c r="I87" s="60"/>
      <c r="J87" s="60"/>
      <c r="K87" s="62"/>
      <c r="L87" s="62"/>
      <c r="M87" s="62"/>
      <c r="N87" s="62"/>
      <c r="O87" s="62"/>
      <c r="P87" s="62"/>
      <c r="Q87" s="62"/>
      <c r="R87" s="62"/>
      <c r="S87" s="62"/>
      <c r="T87" s="138">
        <f t="shared" ref="T87" si="307">SUM($D87:$S87)</f>
        <v>0</v>
      </c>
    </row>
    <row r="88" spans="1:42" ht="18" customHeight="1" x14ac:dyDescent="0.25">
      <c r="A88" s="191">
        <f>StudentsSummary!$B46</f>
        <v>36</v>
      </c>
      <c r="B88" s="193" t="str">
        <f>_xlfn.CONCAT(StudentsSummary!$C46," ",StudentsSummary!$D46)</f>
        <v>Surname36 Name36</v>
      </c>
      <c r="C88" s="135" t="s">
        <v>308</v>
      </c>
      <c r="D88" s="60"/>
      <c r="E88" s="60"/>
      <c r="F88" s="60"/>
      <c r="G88" s="60"/>
      <c r="H88" s="60"/>
      <c r="I88" s="60"/>
      <c r="J88" s="60"/>
      <c r="K88" s="62"/>
      <c r="L88" s="62"/>
      <c r="M88" s="62"/>
      <c r="N88" s="62"/>
      <c r="O88" s="62"/>
      <c r="P88" s="62"/>
      <c r="Q88" s="62"/>
      <c r="R88" s="62"/>
      <c r="S88" s="62"/>
      <c r="T88" s="138" t="str">
        <f t="shared" ref="T88" si="308">IF(COUNTIFS($D$10:$S$10,"Man",D88:S88,"OK")=COUNTIF($D$10:$S$10,"Man"),"PASS","FAIL")</f>
        <v>FAIL</v>
      </c>
      <c r="U88" s="138">
        <f t="shared" ref="U88" si="309">SUM(W88,X88,Y88,AB88,AD88,AH88,AJ88,AL88,AN88,AP88)</f>
        <v>0</v>
      </c>
      <c r="V88" s="138" t="str">
        <f>IF($T88&lt;&gt;"PASS","FAIL",IF(U88&gt;GRADING!$D$84,GRADING!$D$87,IF('Mod4 Grades'!U88&lt;=GRADING!$J$91,GRADING!$C$91,IF('Mod4 Grades'!U88&lt;=GRADING!$J$92,GRADING!$C$92,IF('Mod4 Grades'!U88&lt;=GRADING!$J$93,GRADING!$C$93,IF('Mod4 Grades'!U88&lt;=GRADING!$J$94,GRADING!$C$94,IF('Mod4 Grades'!U88&lt;=GRADING!$J$95,GRADING!$C$95,IF('Mod4 Grades'!U88&lt;=GRADING!$J$96,GRADING!$C$96,IF('Mod4 Grades'!U88&lt;=GRADING!$J$97,GRADING!$C$97,IF('Mod4 Grades'!U88&lt;=GRADING!$J$98,GRADING!$C$98,IF('Mod4 Grades'!U88&lt;=GRADING!$J$99,GRADING!$C$99,IF('Mod4 Grades'!U88&lt;=GRADING!$J$100,GRADING!$C$100,IF('Mod4 Grades'!U88&lt;=GRADING!$J$101,GRADING!$C$101,IF('Mod4 Grades'!U88&lt;=GRADING!$J$102,GRADING!$C$102,IF('Mod4 Grades'!U88&lt;=GRADING!$J$103,GRADING!$C$103,IF('Mod4 Grades'!U88&lt;=GRADING!$J$104,GRADING!$J$104,GRADING!$J$105))))))))))))))))</f>
        <v>FAIL</v>
      </c>
      <c r="W88" s="29">
        <f t="shared" ref="W88" si="310">SUMIFS($D$120:$S$120,$D$10:$S$10,"Add",$D88:$S88,"OK")</f>
        <v>0</v>
      </c>
      <c r="X88" s="29">
        <f t="shared" ref="X88" si="311">SUMIFS($D89:$S89,$D$10:$S$10,"Man",$D88:$S88,"OK")</f>
        <v>0</v>
      </c>
      <c r="Y88" s="29">
        <f t="shared" ref="Y88" si="312">SUMIFS($D89:$S89,$D$10:$S$10,"Add",$D88:$S88,"OK")</f>
        <v>0</v>
      </c>
      <c r="Z88" s="29">
        <f t="shared" ref="Z88" si="313">SUMIFS($D89:$S89,$D$10:$S$10,"Add",$D88:$S88,"OK",$D$13:$S$13,"H")</f>
        <v>0</v>
      </c>
      <c r="AA88" s="29">
        <f t="shared" ref="AA88" si="314">SUMIFS($D89:$S89,$D$10:$S$10,"Add",$D88:$S88,"OK",$D$13:$S$13,"L")</f>
        <v>0</v>
      </c>
      <c r="AB88" s="151"/>
      <c r="AC88" s="29" t="str">
        <f>'Mod1 Grades'!V88</f>
        <v>No</v>
      </c>
      <c r="AD88" s="29">
        <f>IF(AC88="Achieved",'Mod1 Settings'!$S$34,IF(AC88="Disabled","n/a",0))</f>
        <v>0</v>
      </c>
      <c r="AE88" s="29" t="str">
        <f>'Mod1 Grades'!X88</f>
        <v>No</v>
      </c>
      <c r="AF88" s="29" t="str">
        <f t="shared" ref="AF88" si="315">IF(AE88="Achieved","No limit for Carrots",IF(AE88="Disabled","n/a","Carrots Limited"))</f>
        <v>Carrots Limited</v>
      </c>
      <c r="AG88" s="29" t="str">
        <f>'Mod2 Grades'!AP88</f>
        <v>No</v>
      </c>
      <c r="AH88" s="29" t="s">
        <v>440</v>
      </c>
      <c r="AI88" s="29" t="str">
        <f>'Mod2 Grades'!AR88</f>
        <v>No</v>
      </c>
      <c r="AJ88" s="29">
        <f>IF(AI88="Achieved",ROUNDDOWN('Mod2 Settings'!S105*'Mod4 Grades'!X88,0),IF(AI88="Disabled","n/a",0))</f>
        <v>0</v>
      </c>
      <c r="AK88" s="29" t="str">
        <f>'Mod3 Grades'!BD88</f>
        <v>No</v>
      </c>
      <c r="AL88" s="29" t="s">
        <v>440</v>
      </c>
      <c r="AM88" s="29" t="str">
        <f>'Mod3 Grades'!BF88</f>
        <v>No</v>
      </c>
      <c r="AN88" s="29">
        <f>IF(AM88="Achieved",ROUNDDOWN('Mod3 Settings'!S105*'Mod4 Grades'!X88,0),IF(AM88="Disabled","n/a",0))</f>
        <v>0</v>
      </c>
      <c r="AO88" s="29" t="str">
        <f>IF('Mod4 Settings'!$M$34=1,IF(AND(COUNTIFS($D$10:$S$10,"Add",D83:S83,"H",D88:S88,"OK")=COUNTIFS($D$10:$S$10,"Add",D83:S83,"H"),SUM(W88:Y88)&gt;='Mod4 Settings'!$P$34),"Achieved","No"),"Disabled")</f>
        <v>No</v>
      </c>
      <c r="AP88" s="29">
        <f>IF('Mod4 Settings'!$M$34=1,IF(AO88="Achieved",'Mod4 Settings'!$S$34,0),"n/a")</f>
        <v>0</v>
      </c>
    </row>
    <row r="89" spans="1:42" ht="18" customHeight="1" x14ac:dyDescent="0.25">
      <c r="A89" s="192"/>
      <c r="B89" s="194"/>
      <c r="C89" s="135" t="s">
        <v>309</v>
      </c>
      <c r="D89" s="60"/>
      <c r="E89" s="60"/>
      <c r="F89" s="60"/>
      <c r="G89" s="60"/>
      <c r="H89" s="60"/>
      <c r="I89" s="60"/>
      <c r="J89" s="60"/>
      <c r="K89" s="62"/>
      <c r="L89" s="62"/>
      <c r="M89" s="62"/>
      <c r="N89" s="62"/>
      <c r="O89" s="62"/>
      <c r="P89" s="62"/>
      <c r="Q89" s="62"/>
      <c r="R89" s="62"/>
      <c r="S89" s="62"/>
      <c r="T89" s="138">
        <f t="shared" ref="T89" si="316">SUM($D89:$S89)</f>
        <v>0</v>
      </c>
    </row>
    <row r="90" spans="1:42" ht="18" customHeight="1" x14ac:dyDescent="0.25">
      <c r="A90" s="191">
        <f>StudentsSummary!$B47</f>
        <v>37</v>
      </c>
      <c r="B90" s="193" t="str">
        <f>_xlfn.CONCAT(StudentsSummary!$C47," ",StudentsSummary!$D47)</f>
        <v>Surname37 Name37</v>
      </c>
      <c r="C90" s="135" t="s">
        <v>308</v>
      </c>
      <c r="D90" s="60"/>
      <c r="E90" s="60"/>
      <c r="F90" s="60"/>
      <c r="G90" s="60"/>
      <c r="H90" s="60"/>
      <c r="I90" s="60"/>
      <c r="J90" s="60"/>
      <c r="K90" s="62"/>
      <c r="L90" s="62"/>
      <c r="M90" s="62"/>
      <c r="N90" s="62"/>
      <c r="O90" s="62"/>
      <c r="P90" s="62"/>
      <c r="Q90" s="62"/>
      <c r="R90" s="62"/>
      <c r="S90" s="62"/>
      <c r="T90" s="138" t="str">
        <f t="shared" ref="T90" si="317">IF(COUNTIFS($D$10:$S$10,"Man",D90:S90,"OK")=COUNTIF($D$10:$S$10,"Man"),"PASS","FAIL")</f>
        <v>FAIL</v>
      </c>
      <c r="U90" s="138">
        <f t="shared" ref="U90" si="318">SUM(W90,X90,Y90,AB90,AD90,AH90,AJ90,AL90,AN90,AP90)</f>
        <v>0</v>
      </c>
      <c r="V90" s="138" t="str">
        <f>IF($T90&lt;&gt;"PASS","FAIL",IF(U90&gt;GRADING!$D$84,GRADING!$D$87,IF('Mod4 Grades'!U90&lt;=GRADING!$J$91,GRADING!$C$91,IF('Mod4 Grades'!U90&lt;=GRADING!$J$92,GRADING!$C$92,IF('Mod4 Grades'!U90&lt;=GRADING!$J$93,GRADING!$C$93,IF('Mod4 Grades'!U90&lt;=GRADING!$J$94,GRADING!$C$94,IF('Mod4 Grades'!U90&lt;=GRADING!$J$95,GRADING!$C$95,IF('Mod4 Grades'!U90&lt;=GRADING!$J$96,GRADING!$C$96,IF('Mod4 Grades'!U90&lt;=GRADING!$J$97,GRADING!$C$97,IF('Mod4 Grades'!U90&lt;=GRADING!$J$98,GRADING!$C$98,IF('Mod4 Grades'!U90&lt;=GRADING!$J$99,GRADING!$C$99,IF('Mod4 Grades'!U90&lt;=GRADING!$J$100,GRADING!$C$100,IF('Mod4 Grades'!U90&lt;=GRADING!$J$101,GRADING!$C$101,IF('Mod4 Grades'!U90&lt;=GRADING!$J$102,GRADING!$C$102,IF('Mod4 Grades'!U90&lt;=GRADING!$J$103,GRADING!$C$103,IF('Mod4 Grades'!U90&lt;=GRADING!$J$104,GRADING!$J$104,GRADING!$J$105))))))))))))))))</f>
        <v>FAIL</v>
      </c>
      <c r="W90" s="29">
        <f t="shared" ref="W90" si="319">SUMIFS($D$120:$S$120,$D$10:$S$10,"Add",$D90:$S90,"OK")</f>
        <v>0</v>
      </c>
      <c r="X90" s="29">
        <f t="shared" ref="X90" si="320">SUMIFS($D91:$S91,$D$10:$S$10,"Man",$D90:$S90,"OK")</f>
        <v>0</v>
      </c>
      <c r="Y90" s="29">
        <f t="shared" ref="Y90" si="321">SUMIFS($D91:$S91,$D$10:$S$10,"Add",$D90:$S90,"OK")</f>
        <v>0</v>
      </c>
      <c r="Z90" s="29">
        <f t="shared" ref="Z90" si="322">SUMIFS($D91:$S91,$D$10:$S$10,"Add",$D90:$S90,"OK",$D$13:$S$13,"H")</f>
        <v>0</v>
      </c>
      <c r="AA90" s="29">
        <f t="shared" ref="AA90" si="323">SUMIFS($D91:$S91,$D$10:$S$10,"Add",$D90:$S90,"OK",$D$13:$S$13,"L")</f>
        <v>0</v>
      </c>
      <c r="AB90" s="151"/>
      <c r="AC90" s="29" t="str">
        <f>'Mod1 Grades'!V90</f>
        <v>No</v>
      </c>
      <c r="AD90" s="29">
        <f>IF(AC90="Achieved",'Mod1 Settings'!$S$34,IF(AC90="Disabled","n/a",0))</f>
        <v>0</v>
      </c>
      <c r="AE90" s="29" t="str">
        <f>'Mod1 Grades'!X90</f>
        <v>No</v>
      </c>
      <c r="AF90" s="29" t="str">
        <f t="shared" ref="AF90" si="324">IF(AE90="Achieved","No limit for Carrots",IF(AE90="Disabled","n/a","Carrots Limited"))</f>
        <v>Carrots Limited</v>
      </c>
      <c r="AG90" s="29" t="str">
        <f>'Mod2 Grades'!AP90</f>
        <v>No</v>
      </c>
      <c r="AH90" s="29" t="s">
        <v>440</v>
      </c>
      <c r="AI90" s="29" t="str">
        <f>'Mod2 Grades'!AR90</f>
        <v>No</v>
      </c>
      <c r="AJ90" s="29">
        <f>IF(AI90="Achieved",ROUNDDOWN('Mod2 Settings'!S107*'Mod4 Grades'!X90,0),IF(AI90="Disabled","n/a",0))</f>
        <v>0</v>
      </c>
      <c r="AK90" s="29" t="str">
        <f>'Mod3 Grades'!BD90</f>
        <v>No</v>
      </c>
      <c r="AL90" s="29" t="s">
        <v>440</v>
      </c>
      <c r="AM90" s="29" t="str">
        <f>'Mod3 Grades'!BF90</f>
        <v>No</v>
      </c>
      <c r="AN90" s="29">
        <f>IF(AM90="Achieved",ROUNDDOWN('Mod3 Settings'!S107*'Mod4 Grades'!X90,0),IF(AM90="Disabled","n/a",0))</f>
        <v>0</v>
      </c>
      <c r="AO90" s="29" t="str">
        <f>IF('Mod4 Settings'!$M$34=1,IF(AND(COUNTIFS($D$10:$S$10,"Add",D85:S85,"H",D90:S90,"OK")=COUNTIFS($D$10:$S$10,"Add",D85:S85,"H"),SUM(W90:Y90)&gt;='Mod4 Settings'!$P$34),"Achieved","No"),"Disabled")</f>
        <v>No</v>
      </c>
      <c r="AP90" s="29">
        <f>IF('Mod4 Settings'!$M$34=1,IF(AO90="Achieved",'Mod4 Settings'!$S$34,0),"n/a")</f>
        <v>0</v>
      </c>
    </row>
    <row r="91" spans="1:42" ht="18" customHeight="1" x14ac:dyDescent="0.25">
      <c r="A91" s="192"/>
      <c r="B91" s="194"/>
      <c r="C91" s="135" t="s">
        <v>309</v>
      </c>
      <c r="D91" s="60"/>
      <c r="E91" s="60"/>
      <c r="F91" s="60"/>
      <c r="G91" s="60"/>
      <c r="H91" s="60"/>
      <c r="I91" s="60"/>
      <c r="J91" s="60"/>
      <c r="K91" s="62"/>
      <c r="L91" s="62"/>
      <c r="M91" s="62"/>
      <c r="N91" s="62"/>
      <c r="O91" s="62"/>
      <c r="P91" s="62"/>
      <c r="Q91" s="62"/>
      <c r="R91" s="62"/>
      <c r="S91" s="62"/>
      <c r="T91" s="138">
        <f t="shared" ref="T91" si="325">SUM($D91:$S91)</f>
        <v>0</v>
      </c>
    </row>
    <row r="92" spans="1:42" ht="18" customHeight="1" x14ac:dyDescent="0.25">
      <c r="A92" s="191">
        <f>StudentsSummary!$B48</f>
        <v>38</v>
      </c>
      <c r="B92" s="193" t="str">
        <f>_xlfn.CONCAT(StudentsSummary!$C48," ",StudentsSummary!$D48)</f>
        <v>Surname38 Name38</v>
      </c>
      <c r="C92" s="135" t="s">
        <v>308</v>
      </c>
      <c r="D92" s="60"/>
      <c r="E92" s="60"/>
      <c r="F92" s="60"/>
      <c r="G92" s="60"/>
      <c r="H92" s="60"/>
      <c r="I92" s="60"/>
      <c r="J92" s="60"/>
      <c r="K92" s="62"/>
      <c r="L92" s="62"/>
      <c r="M92" s="62"/>
      <c r="N92" s="62"/>
      <c r="O92" s="62"/>
      <c r="P92" s="62"/>
      <c r="Q92" s="62"/>
      <c r="R92" s="62"/>
      <c r="S92" s="62"/>
      <c r="T92" s="138" t="str">
        <f t="shared" ref="T92" si="326">IF(COUNTIFS($D$10:$S$10,"Man",D92:S92,"OK")=COUNTIF($D$10:$S$10,"Man"),"PASS","FAIL")</f>
        <v>FAIL</v>
      </c>
      <c r="U92" s="138">
        <f t="shared" ref="U92" si="327">SUM(W92,X92,Y92,AB92,AD92,AH92,AJ92,AL92,AN92,AP92)</f>
        <v>0</v>
      </c>
      <c r="V92" s="138" t="str">
        <f>IF($T92&lt;&gt;"PASS","FAIL",IF(U92&gt;GRADING!$D$84,GRADING!$D$87,IF('Mod4 Grades'!U92&lt;=GRADING!$J$91,GRADING!$C$91,IF('Mod4 Grades'!U92&lt;=GRADING!$J$92,GRADING!$C$92,IF('Mod4 Grades'!U92&lt;=GRADING!$J$93,GRADING!$C$93,IF('Mod4 Grades'!U92&lt;=GRADING!$J$94,GRADING!$C$94,IF('Mod4 Grades'!U92&lt;=GRADING!$J$95,GRADING!$C$95,IF('Mod4 Grades'!U92&lt;=GRADING!$J$96,GRADING!$C$96,IF('Mod4 Grades'!U92&lt;=GRADING!$J$97,GRADING!$C$97,IF('Mod4 Grades'!U92&lt;=GRADING!$J$98,GRADING!$C$98,IF('Mod4 Grades'!U92&lt;=GRADING!$J$99,GRADING!$C$99,IF('Mod4 Grades'!U92&lt;=GRADING!$J$100,GRADING!$C$100,IF('Mod4 Grades'!U92&lt;=GRADING!$J$101,GRADING!$C$101,IF('Mod4 Grades'!U92&lt;=GRADING!$J$102,GRADING!$C$102,IF('Mod4 Grades'!U92&lt;=GRADING!$J$103,GRADING!$C$103,IF('Mod4 Grades'!U92&lt;=GRADING!$J$104,GRADING!$J$104,GRADING!$J$105))))))))))))))))</f>
        <v>FAIL</v>
      </c>
      <c r="W92" s="29">
        <f t="shared" ref="W92" si="328">SUMIFS($D$120:$S$120,$D$10:$S$10,"Add",$D92:$S92,"OK")</f>
        <v>0</v>
      </c>
      <c r="X92" s="29">
        <f t="shared" ref="X92" si="329">SUMIFS($D93:$S93,$D$10:$S$10,"Man",$D92:$S92,"OK")</f>
        <v>0</v>
      </c>
      <c r="Y92" s="29">
        <f t="shared" ref="Y92" si="330">SUMIFS($D93:$S93,$D$10:$S$10,"Add",$D92:$S92,"OK")</f>
        <v>0</v>
      </c>
      <c r="Z92" s="29">
        <f t="shared" ref="Z92" si="331">SUMIFS($D93:$S93,$D$10:$S$10,"Add",$D92:$S92,"OK",$D$13:$S$13,"H")</f>
        <v>0</v>
      </c>
      <c r="AA92" s="29">
        <f t="shared" ref="AA92" si="332">SUMIFS($D93:$S93,$D$10:$S$10,"Add",$D92:$S92,"OK",$D$13:$S$13,"L")</f>
        <v>0</v>
      </c>
      <c r="AB92" s="151"/>
      <c r="AC92" s="29" t="str">
        <f>'Mod1 Grades'!V92</f>
        <v>No</v>
      </c>
      <c r="AD92" s="29">
        <f>IF(AC92="Achieved",'Mod1 Settings'!$S$34,IF(AC92="Disabled","n/a",0))</f>
        <v>0</v>
      </c>
      <c r="AE92" s="29" t="str">
        <f>'Mod1 Grades'!X92</f>
        <v>No</v>
      </c>
      <c r="AF92" s="29" t="str">
        <f t="shared" ref="AF92" si="333">IF(AE92="Achieved","No limit for Carrots",IF(AE92="Disabled","n/a","Carrots Limited"))</f>
        <v>Carrots Limited</v>
      </c>
      <c r="AG92" s="29" t="str">
        <f>'Mod2 Grades'!AP92</f>
        <v>No</v>
      </c>
      <c r="AH92" s="29" t="s">
        <v>440</v>
      </c>
      <c r="AI92" s="29" t="str">
        <f>'Mod2 Grades'!AR92</f>
        <v>No</v>
      </c>
      <c r="AJ92" s="29">
        <f>IF(AI92="Achieved",ROUNDDOWN('Mod2 Settings'!S109*'Mod4 Grades'!X92,0),IF(AI92="Disabled","n/a",0))</f>
        <v>0</v>
      </c>
      <c r="AK92" s="29" t="str">
        <f>'Mod3 Grades'!BD92</f>
        <v>No</v>
      </c>
      <c r="AL92" s="29" t="s">
        <v>440</v>
      </c>
      <c r="AM92" s="29" t="str">
        <f>'Mod3 Grades'!BF92</f>
        <v>No</v>
      </c>
      <c r="AN92" s="29">
        <f>IF(AM92="Achieved",ROUNDDOWN('Mod3 Settings'!S109*'Mod4 Grades'!X92,0),IF(AM92="Disabled","n/a",0))</f>
        <v>0</v>
      </c>
      <c r="AO92" s="29" t="str">
        <f>IF('Mod4 Settings'!$M$34=1,IF(AND(COUNTIFS($D$10:$S$10,"Add",D87:S87,"H",D92:S92,"OK")=COUNTIFS($D$10:$S$10,"Add",D87:S87,"H"),SUM(W92:Y92)&gt;='Mod4 Settings'!$P$34),"Achieved","No"),"Disabled")</f>
        <v>No</v>
      </c>
      <c r="AP92" s="29">
        <f>IF('Mod4 Settings'!$M$34=1,IF(AO92="Achieved",'Mod4 Settings'!$S$34,0),"n/a")</f>
        <v>0</v>
      </c>
    </row>
    <row r="93" spans="1:42" ht="18" customHeight="1" x14ac:dyDescent="0.25">
      <c r="A93" s="192"/>
      <c r="B93" s="194"/>
      <c r="C93" s="135" t="s">
        <v>309</v>
      </c>
      <c r="D93" s="60"/>
      <c r="E93" s="60"/>
      <c r="F93" s="60"/>
      <c r="G93" s="60"/>
      <c r="H93" s="60"/>
      <c r="I93" s="60"/>
      <c r="J93" s="60"/>
      <c r="K93" s="62"/>
      <c r="L93" s="62"/>
      <c r="M93" s="62"/>
      <c r="N93" s="62"/>
      <c r="O93" s="62"/>
      <c r="P93" s="62"/>
      <c r="Q93" s="62"/>
      <c r="R93" s="62"/>
      <c r="S93" s="62"/>
      <c r="T93" s="138">
        <f t="shared" ref="T93" si="334">SUM($D93:$S93)</f>
        <v>0</v>
      </c>
    </row>
    <row r="94" spans="1:42" ht="18" customHeight="1" x14ac:dyDescent="0.25">
      <c r="A94" s="191">
        <f>StudentsSummary!$B49</f>
        <v>39</v>
      </c>
      <c r="B94" s="193" t="str">
        <f>_xlfn.CONCAT(StudentsSummary!$C49," ",StudentsSummary!$D49)</f>
        <v>Surname39 Name39</v>
      </c>
      <c r="C94" s="135" t="s">
        <v>308</v>
      </c>
      <c r="D94" s="60"/>
      <c r="E94" s="60"/>
      <c r="F94" s="60"/>
      <c r="G94" s="60"/>
      <c r="H94" s="60"/>
      <c r="I94" s="60"/>
      <c r="J94" s="60"/>
      <c r="K94" s="62"/>
      <c r="L94" s="62"/>
      <c r="M94" s="62"/>
      <c r="N94" s="62"/>
      <c r="O94" s="62"/>
      <c r="P94" s="62"/>
      <c r="Q94" s="62"/>
      <c r="R94" s="62"/>
      <c r="S94" s="62"/>
      <c r="T94" s="138" t="str">
        <f t="shared" ref="T94" si="335">IF(COUNTIFS($D$10:$S$10,"Man",D94:S94,"OK")=COUNTIF($D$10:$S$10,"Man"),"PASS","FAIL")</f>
        <v>FAIL</v>
      </c>
      <c r="U94" s="138">
        <f t="shared" ref="U94" si="336">SUM(W94,X94,Y94,AB94,AD94,AH94,AJ94,AL94,AN94,AP94)</f>
        <v>0</v>
      </c>
      <c r="V94" s="138" t="str">
        <f>IF($T94&lt;&gt;"PASS","FAIL",IF(U94&gt;GRADING!$D$84,GRADING!$D$87,IF('Mod4 Grades'!U94&lt;=GRADING!$J$91,GRADING!$C$91,IF('Mod4 Grades'!U94&lt;=GRADING!$J$92,GRADING!$C$92,IF('Mod4 Grades'!U94&lt;=GRADING!$J$93,GRADING!$C$93,IF('Mod4 Grades'!U94&lt;=GRADING!$J$94,GRADING!$C$94,IF('Mod4 Grades'!U94&lt;=GRADING!$J$95,GRADING!$C$95,IF('Mod4 Grades'!U94&lt;=GRADING!$J$96,GRADING!$C$96,IF('Mod4 Grades'!U94&lt;=GRADING!$J$97,GRADING!$C$97,IF('Mod4 Grades'!U94&lt;=GRADING!$J$98,GRADING!$C$98,IF('Mod4 Grades'!U94&lt;=GRADING!$J$99,GRADING!$C$99,IF('Mod4 Grades'!U94&lt;=GRADING!$J$100,GRADING!$C$100,IF('Mod4 Grades'!U94&lt;=GRADING!$J$101,GRADING!$C$101,IF('Mod4 Grades'!U94&lt;=GRADING!$J$102,GRADING!$C$102,IF('Mod4 Grades'!U94&lt;=GRADING!$J$103,GRADING!$C$103,IF('Mod4 Grades'!U94&lt;=GRADING!$J$104,GRADING!$J$104,GRADING!$J$105))))))))))))))))</f>
        <v>FAIL</v>
      </c>
      <c r="W94" s="29">
        <f t="shared" ref="W94" si="337">SUMIFS($D$120:$S$120,$D$10:$S$10,"Add",$D94:$S94,"OK")</f>
        <v>0</v>
      </c>
      <c r="X94" s="29">
        <f t="shared" ref="X94" si="338">SUMIFS($D95:$S95,$D$10:$S$10,"Man",$D94:$S94,"OK")</f>
        <v>0</v>
      </c>
      <c r="Y94" s="29">
        <f t="shared" ref="Y94" si="339">SUMIFS($D95:$S95,$D$10:$S$10,"Add",$D94:$S94,"OK")</f>
        <v>0</v>
      </c>
      <c r="Z94" s="29">
        <f t="shared" ref="Z94" si="340">SUMIFS($D95:$S95,$D$10:$S$10,"Add",$D94:$S94,"OK",$D$13:$S$13,"H")</f>
        <v>0</v>
      </c>
      <c r="AA94" s="29">
        <f t="shared" ref="AA94" si="341">SUMIFS($D95:$S95,$D$10:$S$10,"Add",$D94:$S94,"OK",$D$13:$S$13,"L")</f>
        <v>0</v>
      </c>
      <c r="AB94" s="151"/>
      <c r="AC94" s="29" t="str">
        <f>'Mod1 Grades'!V94</f>
        <v>No</v>
      </c>
      <c r="AD94" s="29">
        <f>IF(AC94="Achieved",'Mod1 Settings'!$S$34,IF(AC94="Disabled","n/a",0))</f>
        <v>0</v>
      </c>
      <c r="AE94" s="29" t="str">
        <f>'Mod1 Grades'!X94</f>
        <v>No</v>
      </c>
      <c r="AF94" s="29" t="str">
        <f t="shared" ref="AF94" si="342">IF(AE94="Achieved","No limit for Carrots",IF(AE94="Disabled","n/a","Carrots Limited"))</f>
        <v>Carrots Limited</v>
      </c>
      <c r="AG94" s="29" t="str">
        <f>'Mod2 Grades'!AP94</f>
        <v>No</v>
      </c>
      <c r="AH94" s="29" t="s">
        <v>440</v>
      </c>
      <c r="AI94" s="29" t="str">
        <f>'Mod2 Grades'!AR94</f>
        <v>No</v>
      </c>
      <c r="AJ94" s="29">
        <f>IF(AI94="Achieved",ROUNDDOWN('Mod2 Settings'!S111*'Mod4 Grades'!X94,0),IF(AI94="Disabled","n/a",0))</f>
        <v>0</v>
      </c>
      <c r="AK94" s="29" t="str">
        <f>'Mod3 Grades'!BD94</f>
        <v>No</v>
      </c>
      <c r="AL94" s="29" t="s">
        <v>440</v>
      </c>
      <c r="AM94" s="29" t="str">
        <f>'Mod3 Grades'!BF94</f>
        <v>No</v>
      </c>
      <c r="AN94" s="29">
        <f>IF(AM94="Achieved",ROUNDDOWN('Mod3 Settings'!S111*'Mod4 Grades'!X94,0),IF(AM94="Disabled","n/a",0))</f>
        <v>0</v>
      </c>
      <c r="AO94" s="29" t="str">
        <f>IF('Mod4 Settings'!$M$34=1,IF(AND(COUNTIFS($D$10:$S$10,"Add",D89:S89,"H",D94:S94,"OK")=COUNTIFS($D$10:$S$10,"Add",D89:S89,"H"),SUM(W94:Y94)&gt;='Mod4 Settings'!$P$34),"Achieved","No"),"Disabled")</f>
        <v>No</v>
      </c>
      <c r="AP94" s="29">
        <f>IF('Mod4 Settings'!$M$34=1,IF(AO94="Achieved",'Mod4 Settings'!$S$34,0),"n/a")</f>
        <v>0</v>
      </c>
    </row>
    <row r="95" spans="1:42" ht="18" customHeight="1" x14ac:dyDescent="0.25">
      <c r="A95" s="192"/>
      <c r="B95" s="194"/>
      <c r="C95" s="135" t="s">
        <v>309</v>
      </c>
      <c r="D95" s="60"/>
      <c r="E95" s="60"/>
      <c r="F95" s="60"/>
      <c r="G95" s="60"/>
      <c r="H95" s="60"/>
      <c r="I95" s="60"/>
      <c r="J95" s="60"/>
      <c r="K95" s="62"/>
      <c r="L95" s="62"/>
      <c r="M95" s="62"/>
      <c r="N95" s="62"/>
      <c r="O95" s="62"/>
      <c r="P95" s="62"/>
      <c r="Q95" s="62"/>
      <c r="R95" s="62"/>
      <c r="S95" s="62"/>
      <c r="T95" s="138">
        <f t="shared" ref="T95" si="343">SUM($D95:$S95)</f>
        <v>0</v>
      </c>
    </row>
    <row r="96" spans="1:42" ht="18" customHeight="1" x14ac:dyDescent="0.25">
      <c r="A96" s="191">
        <f>StudentsSummary!$B50</f>
        <v>40</v>
      </c>
      <c r="B96" s="193" t="str">
        <f>_xlfn.CONCAT(StudentsSummary!$C50," ",StudentsSummary!$D50)</f>
        <v>Surname40 Name40</v>
      </c>
      <c r="C96" s="135" t="s">
        <v>308</v>
      </c>
      <c r="D96" s="60"/>
      <c r="E96" s="60"/>
      <c r="F96" s="60"/>
      <c r="G96" s="60"/>
      <c r="H96" s="60"/>
      <c r="I96" s="60"/>
      <c r="J96" s="60"/>
      <c r="K96" s="62"/>
      <c r="L96" s="62"/>
      <c r="M96" s="62"/>
      <c r="N96" s="62"/>
      <c r="O96" s="62"/>
      <c r="P96" s="62"/>
      <c r="Q96" s="62"/>
      <c r="R96" s="62"/>
      <c r="S96" s="62"/>
      <c r="T96" s="138" t="str">
        <f t="shared" ref="T96" si="344">IF(COUNTIFS($D$10:$S$10,"Man",D96:S96,"OK")=COUNTIF($D$10:$S$10,"Man"),"PASS","FAIL")</f>
        <v>FAIL</v>
      </c>
      <c r="U96" s="138">
        <f t="shared" ref="U96" si="345">SUM(W96,X96,Y96,AB96,AD96,AH96,AJ96,AL96,AN96,AP96)</f>
        <v>0</v>
      </c>
      <c r="V96" s="138" t="str">
        <f>IF($T96&lt;&gt;"PASS","FAIL",IF(U96&gt;GRADING!$D$84,GRADING!$D$87,IF('Mod4 Grades'!U96&lt;=GRADING!$J$91,GRADING!$C$91,IF('Mod4 Grades'!U96&lt;=GRADING!$J$92,GRADING!$C$92,IF('Mod4 Grades'!U96&lt;=GRADING!$J$93,GRADING!$C$93,IF('Mod4 Grades'!U96&lt;=GRADING!$J$94,GRADING!$C$94,IF('Mod4 Grades'!U96&lt;=GRADING!$J$95,GRADING!$C$95,IF('Mod4 Grades'!U96&lt;=GRADING!$J$96,GRADING!$C$96,IF('Mod4 Grades'!U96&lt;=GRADING!$J$97,GRADING!$C$97,IF('Mod4 Grades'!U96&lt;=GRADING!$J$98,GRADING!$C$98,IF('Mod4 Grades'!U96&lt;=GRADING!$J$99,GRADING!$C$99,IF('Mod4 Grades'!U96&lt;=GRADING!$J$100,GRADING!$C$100,IF('Mod4 Grades'!U96&lt;=GRADING!$J$101,GRADING!$C$101,IF('Mod4 Grades'!U96&lt;=GRADING!$J$102,GRADING!$C$102,IF('Mod4 Grades'!U96&lt;=GRADING!$J$103,GRADING!$C$103,IF('Mod4 Grades'!U96&lt;=GRADING!$J$104,GRADING!$J$104,GRADING!$J$105))))))))))))))))</f>
        <v>FAIL</v>
      </c>
      <c r="W96" s="29">
        <f t="shared" ref="W96" si="346">SUMIFS($D$120:$S$120,$D$10:$S$10,"Add",$D96:$S96,"OK")</f>
        <v>0</v>
      </c>
      <c r="X96" s="29">
        <f t="shared" ref="X96" si="347">SUMIFS($D97:$S97,$D$10:$S$10,"Man",$D96:$S96,"OK")</f>
        <v>0</v>
      </c>
      <c r="Y96" s="29">
        <f t="shared" ref="Y96" si="348">SUMIFS($D97:$S97,$D$10:$S$10,"Add",$D96:$S96,"OK")</f>
        <v>0</v>
      </c>
      <c r="Z96" s="29">
        <f t="shared" ref="Z96" si="349">SUMIFS($D97:$S97,$D$10:$S$10,"Add",$D96:$S96,"OK",$D$13:$S$13,"H")</f>
        <v>0</v>
      </c>
      <c r="AA96" s="29">
        <f t="shared" ref="AA96" si="350">SUMIFS($D97:$S97,$D$10:$S$10,"Add",$D96:$S96,"OK",$D$13:$S$13,"L")</f>
        <v>0</v>
      </c>
      <c r="AB96" s="151"/>
      <c r="AC96" s="29" t="str">
        <f>'Mod1 Grades'!V96</f>
        <v>No</v>
      </c>
      <c r="AD96" s="29">
        <f>IF(AC96="Achieved",'Mod1 Settings'!$S$34,IF(AC96="Disabled","n/a",0))</f>
        <v>0</v>
      </c>
      <c r="AE96" s="29" t="str">
        <f>'Mod1 Grades'!X96</f>
        <v>No</v>
      </c>
      <c r="AF96" s="29" t="str">
        <f t="shared" ref="AF96" si="351">IF(AE96="Achieved","No limit for Carrots",IF(AE96="Disabled","n/a","Carrots Limited"))</f>
        <v>Carrots Limited</v>
      </c>
      <c r="AG96" s="29" t="str">
        <f>'Mod2 Grades'!AP96</f>
        <v>No</v>
      </c>
      <c r="AH96" s="29" t="s">
        <v>440</v>
      </c>
      <c r="AI96" s="29" t="str">
        <f>'Mod2 Grades'!AR96</f>
        <v>No</v>
      </c>
      <c r="AJ96" s="29">
        <f>IF(AI96="Achieved",ROUNDDOWN('Mod2 Settings'!S113*'Mod4 Grades'!X96,0),IF(AI96="Disabled","n/a",0))</f>
        <v>0</v>
      </c>
      <c r="AK96" s="29" t="str">
        <f>'Mod3 Grades'!BD96</f>
        <v>No</v>
      </c>
      <c r="AL96" s="29" t="s">
        <v>440</v>
      </c>
      <c r="AM96" s="29" t="str">
        <f>'Mod3 Grades'!BF96</f>
        <v>No</v>
      </c>
      <c r="AN96" s="29">
        <f>IF(AM96="Achieved",ROUNDDOWN('Mod3 Settings'!S113*'Mod4 Grades'!X96,0),IF(AM96="Disabled","n/a",0))</f>
        <v>0</v>
      </c>
      <c r="AO96" s="29" t="str">
        <f>IF('Mod4 Settings'!$M$34=1,IF(AND(COUNTIFS($D$10:$S$10,"Add",D91:S91,"H",D96:S96,"OK")=COUNTIFS($D$10:$S$10,"Add",D91:S91,"H"),SUM(W96:Y96)&gt;='Mod4 Settings'!$P$34),"Achieved","No"),"Disabled")</f>
        <v>No</v>
      </c>
      <c r="AP96" s="29">
        <f>IF('Mod4 Settings'!$M$34=1,IF(AO96="Achieved",'Mod4 Settings'!$S$34,0),"n/a")</f>
        <v>0</v>
      </c>
    </row>
    <row r="97" spans="1:42" ht="18" customHeight="1" x14ac:dyDescent="0.25">
      <c r="A97" s="192"/>
      <c r="B97" s="194"/>
      <c r="C97" s="135" t="s">
        <v>309</v>
      </c>
      <c r="D97" s="60"/>
      <c r="E97" s="60"/>
      <c r="F97" s="60"/>
      <c r="G97" s="60"/>
      <c r="H97" s="60"/>
      <c r="I97" s="60"/>
      <c r="J97" s="60"/>
      <c r="K97" s="62"/>
      <c r="L97" s="62"/>
      <c r="M97" s="62"/>
      <c r="N97" s="62"/>
      <c r="O97" s="62"/>
      <c r="P97" s="62"/>
      <c r="Q97" s="62"/>
      <c r="R97" s="62"/>
      <c r="S97" s="62"/>
      <c r="T97" s="138">
        <f t="shared" ref="T97" si="352">SUM($D97:$S97)</f>
        <v>0</v>
      </c>
    </row>
    <row r="98" spans="1:42" ht="18" customHeight="1" x14ac:dyDescent="0.25">
      <c r="A98" s="191">
        <f>StudentsSummary!$B51</f>
        <v>41</v>
      </c>
      <c r="B98" s="193" t="str">
        <f>_xlfn.CONCAT(StudentsSummary!$C51," ",StudentsSummary!$D51)</f>
        <v>Surname41 Name41</v>
      </c>
      <c r="C98" s="135" t="s">
        <v>308</v>
      </c>
      <c r="D98" s="60"/>
      <c r="E98" s="60"/>
      <c r="F98" s="60"/>
      <c r="G98" s="60"/>
      <c r="H98" s="60"/>
      <c r="I98" s="60"/>
      <c r="J98" s="60"/>
      <c r="K98" s="62"/>
      <c r="L98" s="62"/>
      <c r="M98" s="62"/>
      <c r="N98" s="62"/>
      <c r="O98" s="62"/>
      <c r="P98" s="62"/>
      <c r="Q98" s="62"/>
      <c r="R98" s="62"/>
      <c r="S98" s="62"/>
      <c r="T98" s="138" t="str">
        <f t="shared" ref="T98" si="353">IF(COUNTIFS($D$10:$S$10,"Man",D98:S98,"OK")=COUNTIF($D$10:$S$10,"Man"),"PASS","FAIL")</f>
        <v>FAIL</v>
      </c>
      <c r="U98" s="138">
        <f t="shared" ref="U98" si="354">SUM(W98,X98,Y98,AB98,AD98,AH98,AJ98,AL98,AN98,AP98)</f>
        <v>0</v>
      </c>
      <c r="V98" s="138" t="str">
        <f>IF($T98&lt;&gt;"PASS","FAIL",IF(U98&gt;GRADING!$D$84,GRADING!$D$87,IF('Mod4 Grades'!U98&lt;=GRADING!$J$91,GRADING!$C$91,IF('Mod4 Grades'!U98&lt;=GRADING!$J$92,GRADING!$C$92,IF('Mod4 Grades'!U98&lt;=GRADING!$J$93,GRADING!$C$93,IF('Mod4 Grades'!U98&lt;=GRADING!$J$94,GRADING!$C$94,IF('Mod4 Grades'!U98&lt;=GRADING!$J$95,GRADING!$C$95,IF('Mod4 Grades'!U98&lt;=GRADING!$J$96,GRADING!$C$96,IF('Mod4 Grades'!U98&lt;=GRADING!$J$97,GRADING!$C$97,IF('Mod4 Grades'!U98&lt;=GRADING!$J$98,GRADING!$C$98,IF('Mod4 Grades'!U98&lt;=GRADING!$J$99,GRADING!$C$99,IF('Mod4 Grades'!U98&lt;=GRADING!$J$100,GRADING!$C$100,IF('Mod4 Grades'!U98&lt;=GRADING!$J$101,GRADING!$C$101,IF('Mod4 Grades'!U98&lt;=GRADING!$J$102,GRADING!$C$102,IF('Mod4 Grades'!U98&lt;=GRADING!$J$103,GRADING!$C$103,IF('Mod4 Grades'!U98&lt;=GRADING!$J$104,GRADING!$J$104,GRADING!$J$105))))))))))))))))</f>
        <v>FAIL</v>
      </c>
      <c r="W98" s="29">
        <f t="shared" ref="W98" si="355">SUMIFS($D$120:$S$120,$D$10:$S$10,"Add",$D98:$S98,"OK")</f>
        <v>0</v>
      </c>
      <c r="X98" s="29">
        <f t="shared" ref="X98" si="356">SUMIFS($D99:$S99,$D$10:$S$10,"Man",$D98:$S98,"OK")</f>
        <v>0</v>
      </c>
      <c r="Y98" s="29">
        <f t="shared" ref="Y98" si="357">SUMIFS($D99:$S99,$D$10:$S$10,"Add",$D98:$S98,"OK")</f>
        <v>0</v>
      </c>
      <c r="Z98" s="29">
        <f t="shared" ref="Z98" si="358">SUMIFS($D99:$S99,$D$10:$S$10,"Add",$D98:$S98,"OK",$D$13:$S$13,"H")</f>
        <v>0</v>
      </c>
      <c r="AA98" s="29">
        <f t="shared" ref="AA98" si="359">SUMIFS($D99:$S99,$D$10:$S$10,"Add",$D98:$S98,"OK",$D$13:$S$13,"L")</f>
        <v>0</v>
      </c>
      <c r="AB98" s="151"/>
      <c r="AC98" s="29" t="str">
        <f>'Mod1 Grades'!V98</f>
        <v>No</v>
      </c>
      <c r="AD98" s="29">
        <f>IF(AC98="Achieved",'Mod1 Settings'!$S$34,IF(AC98="Disabled","n/a",0))</f>
        <v>0</v>
      </c>
      <c r="AE98" s="29" t="str">
        <f>'Mod1 Grades'!X98</f>
        <v>No</v>
      </c>
      <c r="AF98" s="29" t="str">
        <f t="shared" ref="AF98" si="360">IF(AE98="Achieved","No limit for Carrots",IF(AE98="Disabled","n/a","Carrots Limited"))</f>
        <v>Carrots Limited</v>
      </c>
      <c r="AG98" s="29" t="str">
        <f>'Mod2 Grades'!AP98</f>
        <v>No</v>
      </c>
      <c r="AH98" s="29" t="s">
        <v>440</v>
      </c>
      <c r="AI98" s="29" t="str">
        <f>'Mod2 Grades'!AR98</f>
        <v>No</v>
      </c>
      <c r="AJ98" s="29">
        <f>IF(AI98="Achieved",ROUNDDOWN('Mod2 Settings'!S115*'Mod4 Grades'!X98,0),IF(AI98="Disabled","n/a",0))</f>
        <v>0</v>
      </c>
      <c r="AK98" s="29" t="str">
        <f>'Mod3 Grades'!BD98</f>
        <v>No</v>
      </c>
      <c r="AL98" s="29" t="s">
        <v>440</v>
      </c>
      <c r="AM98" s="29" t="str">
        <f>'Mod3 Grades'!BF98</f>
        <v>No</v>
      </c>
      <c r="AN98" s="29">
        <f>IF(AM98="Achieved",ROUNDDOWN('Mod3 Settings'!S115*'Mod4 Grades'!X98,0),IF(AM98="Disabled","n/a",0))</f>
        <v>0</v>
      </c>
      <c r="AO98" s="29" t="str">
        <f>IF('Mod4 Settings'!$M$34=1,IF(AND(COUNTIFS($D$10:$S$10,"Add",D93:S93,"H",D98:S98,"OK")=COUNTIFS($D$10:$S$10,"Add",D93:S93,"H"),SUM(W98:Y98)&gt;='Mod4 Settings'!$P$34),"Achieved","No"),"Disabled")</f>
        <v>No</v>
      </c>
      <c r="AP98" s="29">
        <f>IF('Mod4 Settings'!$M$34=1,IF(AO98="Achieved",'Mod4 Settings'!$S$34,0),"n/a")</f>
        <v>0</v>
      </c>
    </row>
    <row r="99" spans="1:42" ht="18" customHeight="1" x14ac:dyDescent="0.25">
      <c r="A99" s="192"/>
      <c r="B99" s="194"/>
      <c r="C99" s="135" t="s">
        <v>309</v>
      </c>
      <c r="D99" s="60"/>
      <c r="E99" s="60"/>
      <c r="F99" s="60"/>
      <c r="G99" s="60"/>
      <c r="H99" s="60"/>
      <c r="I99" s="60"/>
      <c r="J99" s="60"/>
      <c r="K99" s="62"/>
      <c r="L99" s="62"/>
      <c r="M99" s="62"/>
      <c r="N99" s="62"/>
      <c r="O99" s="62"/>
      <c r="P99" s="62"/>
      <c r="Q99" s="62"/>
      <c r="R99" s="62"/>
      <c r="S99" s="62"/>
      <c r="T99" s="138">
        <f t="shared" ref="T99" si="361">SUM($D99:$S99)</f>
        <v>0</v>
      </c>
    </row>
    <row r="100" spans="1:42" ht="18" customHeight="1" x14ac:dyDescent="0.25">
      <c r="A100" s="191">
        <f>StudentsSummary!$B52</f>
        <v>42</v>
      </c>
      <c r="B100" s="193" t="str">
        <f>_xlfn.CONCAT(StudentsSummary!$C52," ",StudentsSummary!$D52)</f>
        <v>Surname42 Name42</v>
      </c>
      <c r="C100" s="135" t="s">
        <v>308</v>
      </c>
      <c r="D100" s="60"/>
      <c r="E100" s="60"/>
      <c r="F100" s="60"/>
      <c r="G100" s="60"/>
      <c r="H100" s="60"/>
      <c r="I100" s="60"/>
      <c r="J100" s="60"/>
      <c r="K100" s="62"/>
      <c r="L100" s="62"/>
      <c r="M100" s="62"/>
      <c r="N100" s="62"/>
      <c r="O100" s="62"/>
      <c r="P100" s="62"/>
      <c r="Q100" s="62"/>
      <c r="R100" s="62"/>
      <c r="S100" s="62"/>
      <c r="T100" s="138" t="str">
        <f t="shared" ref="T100" si="362">IF(COUNTIFS($D$10:$S$10,"Man",D100:S100,"OK")=COUNTIF($D$10:$S$10,"Man"),"PASS","FAIL")</f>
        <v>FAIL</v>
      </c>
      <c r="U100" s="138">
        <f t="shared" ref="U100" si="363">SUM(W100,X100,Y100,AB100,AD100,AH100,AJ100,AL100,AN100,AP100)</f>
        <v>0</v>
      </c>
      <c r="V100" s="138" t="str">
        <f>IF($T100&lt;&gt;"PASS","FAIL",IF(U100&gt;GRADING!$D$84,GRADING!$D$87,IF('Mod4 Grades'!U100&lt;=GRADING!$J$91,GRADING!$C$91,IF('Mod4 Grades'!U100&lt;=GRADING!$J$92,GRADING!$C$92,IF('Mod4 Grades'!U100&lt;=GRADING!$J$93,GRADING!$C$93,IF('Mod4 Grades'!U100&lt;=GRADING!$J$94,GRADING!$C$94,IF('Mod4 Grades'!U100&lt;=GRADING!$J$95,GRADING!$C$95,IF('Mod4 Grades'!U100&lt;=GRADING!$J$96,GRADING!$C$96,IF('Mod4 Grades'!U100&lt;=GRADING!$J$97,GRADING!$C$97,IF('Mod4 Grades'!U100&lt;=GRADING!$J$98,GRADING!$C$98,IF('Mod4 Grades'!U100&lt;=GRADING!$J$99,GRADING!$C$99,IF('Mod4 Grades'!U100&lt;=GRADING!$J$100,GRADING!$C$100,IF('Mod4 Grades'!U100&lt;=GRADING!$J$101,GRADING!$C$101,IF('Mod4 Grades'!U100&lt;=GRADING!$J$102,GRADING!$C$102,IF('Mod4 Grades'!U100&lt;=GRADING!$J$103,GRADING!$C$103,IF('Mod4 Grades'!U100&lt;=GRADING!$J$104,GRADING!$J$104,GRADING!$J$105))))))))))))))))</f>
        <v>FAIL</v>
      </c>
      <c r="W100" s="29">
        <f t="shared" ref="W100" si="364">SUMIFS($D$120:$S$120,$D$10:$S$10,"Add",$D100:$S100,"OK")</f>
        <v>0</v>
      </c>
      <c r="X100" s="29">
        <f t="shared" ref="X100" si="365">SUMIFS($D101:$S101,$D$10:$S$10,"Man",$D100:$S100,"OK")</f>
        <v>0</v>
      </c>
      <c r="Y100" s="29">
        <f t="shared" ref="Y100" si="366">SUMIFS($D101:$S101,$D$10:$S$10,"Add",$D100:$S100,"OK")</f>
        <v>0</v>
      </c>
      <c r="Z100" s="29">
        <f t="shared" ref="Z100" si="367">SUMIFS($D101:$S101,$D$10:$S$10,"Add",$D100:$S100,"OK",$D$13:$S$13,"H")</f>
        <v>0</v>
      </c>
      <c r="AA100" s="29">
        <f t="shared" ref="AA100" si="368">SUMIFS($D101:$S101,$D$10:$S$10,"Add",$D100:$S100,"OK",$D$13:$S$13,"L")</f>
        <v>0</v>
      </c>
      <c r="AB100" s="151"/>
      <c r="AC100" s="29" t="str">
        <f>'Mod1 Grades'!V100</f>
        <v>No</v>
      </c>
      <c r="AD100" s="29">
        <f>IF(AC100="Achieved",'Mod1 Settings'!$S$34,IF(AC100="Disabled","n/a",0))</f>
        <v>0</v>
      </c>
      <c r="AE100" s="29" t="str">
        <f>'Mod1 Grades'!X100</f>
        <v>No</v>
      </c>
      <c r="AF100" s="29" t="str">
        <f t="shared" ref="AF100" si="369">IF(AE100="Achieved","No limit for Carrots",IF(AE100="Disabled","n/a","Carrots Limited"))</f>
        <v>Carrots Limited</v>
      </c>
      <c r="AG100" s="29" t="str">
        <f>'Mod2 Grades'!AP100</f>
        <v>No</v>
      </c>
      <c r="AH100" s="29" t="s">
        <v>440</v>
      </c>
      <c r="AI100" s="29" t="str">
        <f>'Mod2 Grades'!AR100</f>
        <v>No</v>
      </c>
      <c r="AJ100" s="29">
        <f>IF(AI100="Achieved",ROUNDDOWN('Mod2 Settings'!S117*'Mod4 Grades'!X100,0),IF(AI100="Disabled","n/a",0))</f>
        <v>0</v>
      </c>
      <c r="AK100" s="29" t="str">
        <f>'Mod3 Grades'!BD100</f>
        <v>No</v>
      </c>
      <c r="AL100" s="29" t="s">
        <v>440</v>
      </c>
      <c r="AM100" s="29" t="str">
        <f>'Mod3 Grades'!BF100</f>
        <v>No</v>
      </c>
      <c r="AN100" s="29">
        <f>IF(AM100="Achieved",ROUNDDOWN('Mod3 Settings'!S117*'Mod4 Grades'!X100,0),IF(AM100="Disabled","n/a",0))</f>
        <v>0</v>
      </c>
      <c r="AO100" s="29" t="str">
        <f>IF('Mod4 Settings'!$M$34=1,IF(AND(COUNTIFS($D$10:$S$10,"Add",D95:S95,"H",D100:S100,"OK")=COUNTIFS($D$10:$S$10,"Add",D95:S95,"H"),SUM(W100:Y100)&gt;='Mod4 Settings'!$P$34),"Achieved","No"),"Disabled")</f>
        <v>No</v>
      </c>
      <c r="AP100" s="29">
        <f>IF('Mod4 Settings'!$M$34=1,IF(AO100="Achieved",'Mod4 Settings'!$S$34,0),"n/a")</f>
        <v>0</v>
      </c>
    </row>
    <row r="101" spans="1:42" ht="18" customHeight="1" x14ac:dyDescent="0.25">
      <c r="A101" s="192"/>
      <c r="B101" s="194"/>
      <c r="C101" s="135" t="s">
        <v>309</v>
      </c>
      <c r="D101" s="60"/>
      <c r="E101" s="60"/>
      <c r="F101" s="60"/>
      <c r="G101" s="60"/>
      <c r="H101" s="60"/>
      <c r="I101" s="60"/>
      <c r="J101" s="60"/>
      <c r="K101" s="62"/>
      <c r="L101" s="62"/>
      <c r="M101" s="62"/>
      <c r="N101" s="62"/>
      <c r="O101" s="62"/>
      <c r="P101" s="62"/>
      <c r="Q101" s="62"/>
      <c r="R101" s="62"/>
      <c r="S101" s="62"/>
      <c r="T101" s="138">
        <f t="shared" ref="T101" si="370">SUM($D101:$S101)</f>
        <v>0</v>
      </c>
    </row>
    <row r="102" spans="1:42" ht="18" customHeight="1" x14ac:dyDescent="0.25">
      <c r="A102" s="191">
        <f>StudentsSummary!$B53</f>
        <v>43</v>
      </c>
      <c r="B102" s="193" t="str">
        <f>_xlfn.CONCAT(StudentsSummary!$C53," ",StudentsSummary!$D53)</f>
        <v>Surname43 Name43</v>
      </c>
      <c r="C102" s="135" t="s">
        <v>308</v>
      </c>
      <c r="D102" s="60"/>
      <c r="E102" s="60"/>
      <c r="F102" s="60"/>
      <c r="G102" s="60"/>
      <c r="H102" s="60"/>
      <c r="I102" s="60"/>
      <c r="J102" s="60"/>
      <c r="K102" s="62"/>
      <c r="L102" s="62"/>
      <c r="M102" s="62"/>
      <c r="N102" s="62"/>
      <c r="O102" s="62"/>
      <c r="P102" s="62"/>
      <c r="Q102" s="62"/>
      <c r="R102" s="62"/>
      <c r="S102" s="62"/>
      <c r="T102" s="138" t="str">
        <f t="shared" ref="T102" si="371">IF(COUNTIFS($D$10:$S$10,"Man",D102:S102,"OK")=COUNTIF($D$10:$S$10,"Man"),"PASS","FAIL")</f>
        <v>FAIL</v>
      </c>
      <c r="U102" s="138">
        <f t="shared" ref="U102" si="372">SUM(W102,X102,Y102,AB102,AD102,AH102,AJ102,AL102,AN102,AP102)</f>
        <v>0</v>
      </c>
      <c r="V102" s="138" t="str">
        <f>IF($T102&lt;&gt;"PASS","FAIL",IF(U102&gt;GRADING!$D$84,GRADING!$D$87,IF('Mod4 Grades'!U102&lt;=GRADING!$J$91,GRADING!$C$91,IF('Mod4 Grades'!U102&lt;=GRADING!$J$92,GRADING!$C$92,IF('Mod4 Grades'!U102&lt;=GRADING!$J$93,GRADING!$C$93,IF('Mod4 Grades'!U102&lt;=GRADING!$J$94,GRADING!$C$94,IF('Mod4 Grades'!U102&lt;=GRADING!$J$95,GRADING!$C$95,IF('Mod4 Grades'!U102&lt;=GRADING!$J$96,GRADING!$C$96,IF('Mod4 Grades'!U102&lt;=GRADING!$J$97,GRADING!$C$97,IF('Mod4 Grades'!U102&lt;=GRADING!$J$98,GRADING!$C$98,IF('Mod4 Grades'!U102&lt;=GRADING!$J$99,GRADING!$C$99,IF('Mod4 Grades'!U102&lt;=GRADING!$J$100,GRADING!$C$100,IF('Mod4 Grades'!U102&lt;=GRADING!$J$101,GRADING!$C$101,IF('Mod4 Grades'!U102&lt;=GRADING!$J$102,GRADING!$C$102,IF('Mod4 Grades'!U102&lt;=GRADING!$J$103,GRADING!$C$103,IF('Mod4 Grades'!U102&lt;=GRADING!$J$104,GRADING!$J$104,GRADING!$J$105))))))))))))))))</f>
        <v>FAIL</v>
      </c>
      <c r="W102" s="29">
        <f t="shared" ref="W102" si="373">SUMIFS($D$120:$S$120,$D$10:$S$10,"Add",$D102:$S102,"OK")</f>
        <v>0</v>
      </c>
      <c r="X102" s="29">
        <f t="shared" ref="X102" si="374">SUMIFS($D103:$S103,$D$10:$S$10,"Man",$D102:$S102,"OK")</f>
        <v>0</v>
      </c>
      <c r="Y102" s="29">
        <f t="shared" ref="Y102" si="375">SUMIFS($D103:$S103,$D$10:$S$10,"Add",$D102:$S102,"OK")</f>
        <v>0</v>
      </c>
      <c r="Z102" s="29">
        <f t="shared" ref="Z102" si="376">SUMIFS($D103:$S103,$D$10:$S$10,"Add",$D102:$S102,"OK",$D$13:$S$13,"H")</f>
        <v>0</v>
      </c>
      <c r="AA102" s="29">
        <f t="shared" ref="AA102" si="377">SUMIFS($D103:$S103,$D$10:$S$10,"Add",$D102:$S102,"OK",$D$13:$S$13,"L")</f>
        <v>0</v>
      </c>
      <c r="AB102" s="151"/>
      <c r="AC102" s="29" t="str">
        <f>'Mod1 Grades'!V102</f>
        <v>No</v>
      </c>
      <c r="AD102" s="29">
        <f>IF(AC102="Achieved",'Mod1 Settings'!$S$34,IF(AC102="Disabled","n/a",0))</f>
        <v>0</v>
      </c>
      <c r="AE102" s="29" t="str">
        <f>'Mod1 Grades'!X102</f>
        <v>No</v>
      </c>
      <c r="AF102" s="29" t="str">
        <f t="shared" ref="AF102" si="378">IF(AE102="Achieved","No limit for Carrots",IF(AE102="Disabled","n/a","Carrots Limited"))</f>
        <v>Carrots Limited</v>
      </c>
      <c r="AG102" s="29" t="str">
        <f>'Mod2 Grades'!AP102</f>
        <v>No</v>
      </c>
      <c r="AH102" s="29" t="s">
        <v>440</v>
      </c>
      <c r="AI102" s="29" t="str">
        <f>'Mod2 Grades'!AR102</f>
        <v>No</v>
      </c>
      <c r="AJ102" s="29">
        <f>IF(AI102="Achieved",ROUNDDOWN('Mod2 Settings'!S119*'Mod4 Grades'!X102,0),IF(AI102="Disabled","n/a",0))</f>
        <v>0</v>
      </c>
      <c r="AK102" s="29" t="str">
        <f>'Mod3 Grades'!BD102</f>
        <v>No</v>
      </c>
      <c r="AL102" s="29" t="s">
        <v>440</v>
      </c>
      <c r="AM102" s="29" t="str">
        <f>'Mod3 Grades'!BF102</f>
        <v>No</v>
      </c>
      <c r="AN102" s="29">
        <f>IF(AM102="Achieved",ROUNDDOWN('Mod3 Settings'!S119*'Mod4 Grades'!X102,0),IF(AM102="Disabled","n/a",0))</f>
        <v>0</v>
      </c>
      <c r="AO102" s="29" t="str">
        <f>IF('Mod4 Settings'!$M$34=1,IF(AND(COUNTIFS($D$10:$S$10,"Add",D97:S97,"H",D102:S102,"OK")=COUNTIFS($D$10:$S$10,"Add",D97:S97,"H"),SUM(W102:Y102)&gt;='Mod4 Settings'!$P$34),"Achieved","No"),"Disabled")</f>
        <v>No</v>
      </c>
      <c r="AP102" s="29">
        <f>IF('Mod4 Settings'!$M$34=1,IF(AO102="Achieved",'Mod4 Settings'!$S$34,0),"n/a")</f>
        <v>0</v>
      </c>
    </row>
    <row r="103" spans="1:42" ht="18" customHeight="1" x14ac:dyDescent="0.25">
      <c r="A103" s="192"/>
      <c r="B103" s="194"/>
      <c r="C103" s="135" t="s">
        <v>309</v>
      </c>
      <c r="D103" s="60"/>
      <c r="E103" s="60"/>
      <c r="F103" s="60"/>
      <c r="G103" s="60"/>
      <c r="H103" s="60"/>
      <c r="I103" s="60"/>
      <c r="J103" s="60"/>
      <c r="K103" s="62"/>
      <c r="L103" s="62"/>
      <c r="M103" s="62"/>
      <c r="N103" s="62"/>
      <c r="O103" s="62"/>
      <c r="P103" s="62"/>
      <c r="Q103" s="62"/>
      <c r="R103" s="62"/>
      <c r="S103" s="62"/>
      <c r="T103" s="138">
        <f t="shared" ref="T103" si="379">SUM($D103:$S103)</f>
        <v>0</v>
      </c>
    </row>
    <row r="104" spans="1:42" ht="18" customHeight="1" x14ac:dyDescent="0.25">
      <c r="A104" s="191">
        <f>StudentsSummary!$B54</f>
        <v>44</v>
      </c>
      <c r="B104" s="193" t="str">
        <f>_xlfn.CONCAT(StudentsSummary!$C54," ",StudentsSummary!$D54)</f>
        <v>Surname44 Name44</v>
      </c>
      <c r="C104" s="135" t="s">
        <v>308</v>
      </c>
      <c r="D104" s="60"/>
      <c r="E104" s="60"/>
      <c r="F104" s="60"/>
      <c r="G104" s="60"/>
      <c r="H104" s="60"/>
      <c r="I104" s="60"/>
      <c r="J104" s="60"/>
      <c r="K104" s="62"/>
      <c r="L104" s="62"/>
      <c r="M104" s="62"/>
      <c r="N104" s="62"/>
      <c r="O104" s="62"/>
      <c r="P104" s="62"/>
      <c r="Q104" s="62"/>
      <c r="R104" s="62"/>
      <c r="S104" s="62"/>
      <c r="T104" s="138" t="str">
        <f t="shared" ref="T104" si="380">IF(COUNTIFS($D$10:$S$10,"Man",D104:S104,"OK")=COUNTIF($D$10:$S$10,"Man"),"PASS","FAIL")</f>
        <v>FAIL</v>
      </c>
      <c r="U104" s="138">
        <f t="shared" ref="U104" si="381">SUM(W104,X104,Y104,AB104,AD104,AH104,AJ104,AL104,AN104,AP104)</f>
        <v>0</v>
      </c>
      <c r="V104" s="138" t="str">
        <f>IF($T104&lt;&gt;"PASS","FAIL",IF(U104&gt;GRADING!$D$84,GRADING!$D$87,IF('Mod4 Grades'!U104&lt;=GRADING!$J$91,GRADING!$C$91,IF('Mod4 Grades'!U104&lt;=GRADING!$J$92,GRADING!$C$92,IF('Mod4 Grades'!U104&lt;=GRADING!$J$93,GRADING!$C$93,IF('Mod4 Grades'!U104&lt;=GRADING!$J$94,GRADING!$C$94,IF('Mod4 Grades'!U104&lt;=GRADING!$J$95,GRADING!$C$95,IF('Mod4 Grades'!U104&lt;=GRADING!$J$96,GRADING!$C$96,IF('Mod4 Grades'!U104&lt;=GRADING!$J$97,GRADING!$C$97,IF('Mod4 Grades'!U104&lt;=GRADING!$J$98,GRADING!$C$98,IF('Mod4 Grades'!U104&lt;=GRADING!$J$99,GRADING!$C$99,IF('Mod4 Grades'!U104&lt;=GRADING!$J$100,GRADING!$C$100,IF('Mod4 Grades'!U104&lt;=GRADING!$J$101,GRADING!$C$101,IF('Mod4 Grades'!U104&lt;=GRADING!$J$102,GRADING!$C$102,IF('Mod4 Grades'!U104&lt;=GRADING!$J$103,GRADING!$C$103,IF('Mod4 Grades'!U104&lt;=GRADING!$J$104,GRADING!$J$104,GRADING!$J$105))))))))))))))))</f>
        <v>FAIL</v>
      </c>
      <c r="W104" s="29">
        <f t="shared" ref="W104" si="382">SUMIFS($D$120:$S$120,$D$10:$S$10,"Add",$D104:$S104,"OK")</f>
        <v>0</v>
      </c>
      <c r="X104" s="29">
        <f t="shared" ref="X104" si="383">SUMIFS($D105:$S105,$D$10:$S$10,"Man",$D104:$S104,"OK")</f>
        <v>0</v>
      </c>
      <c r="Y104" s="29">
        <f t="shared" ref="Y104" si="384">SUMIFS($D105:$S105,$D$10:$S$10,"Add",$D104:$S104,"OK")</f>
        <v>0</v>
      </c>
      <c r="Z104" s="29">
        <f t="shared" ref="Z104" si="385">SUMIFS($D105:$S105,$D$10:$S$10,"Add",$D104:$S104,"OK",$D$13:$S$13,"H")</f>
        <v>0</v>
      </c>
      <c r="AA104" s="29">
        <f t="shared" ref="AA104" si="386">SUMIFS($D105:$S105,$D$10:$S$10,"Add",$D104:$S104,"OK",$D$13:$S$13,"L")</f>
        <v>0</v>
      </c>
      <c r="AB104" s="151"/>
      <c r="AC104" s="29" t="str">
        <f>'Mod1 Grades'!V104</f>
        <v>No</v>
      </c>
      <c r="AD104" s="29">
        <f>IF(AC104="Achieved",'Mod1 Settings'!$S$34,IF(AC104="Disabled","n/a",0))</f>
        <v>0</v>
      </c>
      <c r="AE104" s="29" t="str">
        <f>'Mod1 Grades'!X104</f>
        <v>No</v>
      </c>
      <c r="AF104" s="29" t="str">
        <f t="shared" ref="AF104" si="387">IF(AE104="Achieved","No limit for Carrots",IF(AE104="Disabled","n/a","Carrots Limited"))</f>
        <v>Carrots Limited</v>
      </c>
      <c r="AG104" s="29" t="str">
        <f>'Mod2 Grades'!AP104</f>
        <v>No</v>
      </c>
      <c r="AH104" s="29" t="s">
        <v>440</v>
      </c>
      <c r="AI104" s="29" t="str">
        <f>'Mod2 Grades'!AR104</f>
        <v>No</v>
      </c>
      <c r="AJ104" s="29">
        <f>IF(AI104="Achieved",ROUNDDOWN('Mod2 Settings'!S121*'Mod4 Grades'!X104,0),IF(AI104="Disabled","n/a",0))</f>
        <v>0</v>
      </c>
      <c r="AK104" s="29" t="str">
        <f>'Mod3 Grades'!BD104</f>
        <v>No</v>
      </c>
      <c r="AL104" s="29" t="s">
        <v>440</v>
      </c>
      <c r="AM104" s="29" t="str">
        <f>'Mod3 Grades'!BF104</f>
        <v>No</v>
      </c>
      <c r="AN104" s="29">
        <f>IF(AM104="Achieved",ROUNDDOWN('Mod3 Settings'!S121*'Mod4 Grades'!X104,0),IF(AM104="Disabled","n/a",0))</f>
        <v>0</v>
      </c>
      <c r="AO104" s="29" t="str">
        <f>IF('Mod4 Settings'!$M$34=1,IF(AND(COUNTIFS($D$10:$S$10,"Add",D99:S99,"H",D104:S104,"OK")=COUNTIFS($D$10:$S$10,"Add",D99:S99,"H"),SUM(W104:Y104)&gt;='Mod4 Settings'!$P$34),"Achieved","No"),"Disabled")</f>
        <v>No</v>
      </c>
      <c r="AP104" s="29">
        <f>IF('Mod4 Settings'!$M$34=1,IF(AO104="Achieved",'Mod4 Settings'!$S$34,0),"n/a")</f>
        <v>0</v>
      </c>
    </row>
    <row r="105" spans="1:42" ht="18" customHeight="1" x14ac:dyDescent="0.25">
      <c r="A105" s="192"/>
      <c r="B105" s="194"/>
      <c r="C105" s="135" t="s">
        <v>309</v>
      </c>
      <c r="D105" s="60"/>
      <c r="E105" s="60"/>
      <c r="F105" s="60"/>
      <c r="G105" s="60"/>
      <c r="H105" s="60"/>
      <c r="I105" s="60"/>
      <c r="J105" s="60"/>
      <c r="K105" s="62"/>
      <c r="L105" s="62"/>
      <c r="M105" s="62"/>
      <c r="N105" s="62"/>
      <c r="O105" s="62"/>
      <c r="P105" s="62"/>
      <c r="Q105" s="62"/>
      <c r="R105" s="62"/>
      <c r="S105" s="62"/>
      <c r="T105" s="138">
        <f t="shared" ref="T105" si="388">SUM($D105:$S105)</f>
        <v>0</v>
      </c>
    </row>
    <row r="106" spans="1:42" ht="18" customHeight="1" x14ac:dyDescent="0.25">
      <c r="A106" s="191">
        <f>StudentsSummary!$B55</f>
        <v>45</v>
      </c>
      <c r="B106" s="193" t="str">
        <f>_xlfn.CONCAT(StudentsSummary!$C55," ",StudentsSummary!$D55)</f>
        <v>Surname45 Name45</v>
      </c>
      <c r="C106" s="135" t="s">
        <v>308</v>
      </c>
      <c r="D106" s="60"/>
      <c r="E106" s="60"/>
      <c r="F106" s="60"/>
      <c r="G106" s="60"/>
      <c r="H106" s="60"/>
      <c r="I106" s="60"/>
      <c r="J106" s="60"/>
      <c r="K106" s="62"/>
      <c r="L106" s="62"/>
      <c r="M106" s="62"/>
      <c r="N106" s="62"/>
      <c r="O106" s="62"/>
      <c r="P106" s="62"/>
      <c r="Q106" s="62"/>
      <c r="R106" s="62"/>
      <c r="S106" s="62"/>
      <c r="T106" s="138" t="str">
        <f t="shared" ref="T106" si="389">IF(COUNTIFS($D$10:$S$10,"Man",D106:S106,"OK")=COUNTIF($D$10:$S$10,"Man"),"PASS","FAIL")</f>
        <v>FAIL</v>
      </c>
      <c r="U106" s="138">
        <f t="shared" ref="U106" si="390">SUM(W106,X106,Y106,AB106,AD106,AH106,AJ106,AL106,AN106,AP106)</f>
        <v>0</v>
      </c>
      <c r="V106" s="138" t="str">
        <f>IF($T106&lt;&gt;"PASS","FAIL",IF(U106&gt;GRADING!$D$84,GRADING!$D$87,IF('Mod4 Grades'!U106&lt;=GRADING!$J$91,GRADING!$C$91,IF('Mod4 Grades'!U106&lt;=GRADING!$J$92,GRADING!$C$92,IF('Mod4 Grades'!U106&lt;=GRADING!$J$93,GRADING!$C$93,IF('Mod4 Grades'!U106&lt;=GRADING!$J$94,GRADING!$C$94,IF('Mod4 Grades'!U106&lt;=GRADING!$J$95,GRADING!$C$95,IF('Mod4 Grades'!U106&lt;=GRADING!$J$96,GRADING!$C$96,IF('Mod4 Grades'!U106&lt;=GRADING!$J$97,GRADING!$C$97,IF('Mod4 Grades'!U106&lt;=GRADING!$J$98,GRADING!$C$98,IF('Mod4 Grades'!U106&lt;=GRADING!$J$99,GRADING!$C$99,IF('Mod4 Grades'!U106&lt;=GRADING!$J$100,GRADING!$C$100,IF('Mod4 Grades'!U106&lt;=GRADING!$J$101,GRADING!$C$101,IF('Mod4 Grades'!U106&lt;=GRADING!$J$102,GRADING!$C$102,IF('Mod4 Grades'!U106&lt;=GRADING!$J$103,GRADING!$C$103,IF('Mod4 Grades'!U106&lt;=GRADING!$J$104,GRADING!$J$104,GRADING!$J$105))))))))))))))))</f>
        <v>FAIL</v>
      </c>
      <c r="W106" s="29">
        <f t="shared" ref="W106" si="391">SUMIFS($D$120:$S$120,$D$10:$S$10,"Add",$D106:$S106,"OK")</f>
        <v>0</v>
      </c>
      <c r="X106" s="29">
        <f t="shared" ref="X106" si="392">SUMIFS($D107:$S107,$D$10:$S$10,"Man",$D106:$S106,"OK")</f>
        <v>0</v>
      </c>
      <c r="Y106" s="29">
        <f t="shared" ref="Y106" si="393">SUMIFS($D107:$S107,$D$10:$S$10,"Add",$D106:$S106,"OK")</f>
        <v>0</v>
      </c>
      <c r="Z106" s="29">
        <f t="shared" ref="Z106" si="394">SUMIFS($D107:$S107,$D$10:$S$10,"Add",$D106:$S106,"OK",$D$13:$S$13,"H")</f>
        <v>0</v>
      </c>
      <c r="AA106" s="29">
        <f t="shared" ref="AA106" si="395">SUMIFS($D107:$S107,$D$10:$S$10,"Add",$D106:$S106,"OK",$D$13:$S$13,"L")</f>
        <v>0</v>
      </c>
      <c r="AB106" s="151"/>
      <c r="AC106" s="29" t="str">
        <f>'Mod1 Grades'!V106</f>
        <v>No</v>
      </c>
      <c r="AD106" s="29">
        <f>IF(AC106="Achieved",'Mod1 Settings'!$S$34,IF(AC106="Disabled","n/a",0))</f>
        <v>0</v>
      </c>
      <c r="AE106" s="29" t="str">
        <f>'Mod1 Grades'!X106</f>
        <v>No</v>
      </c>
      <c r="AF106" s="29" t="str">
        <f t="shared" ref="AF106" si="396">IF(AE106="Achieved","No limit for Carrots",IF(AE106="Disabled","n/a","Carrots Limited"))</f>
        <v>Carrots Limited</v>
      </c>
      <c r="AG106" s="29" t="str">
        <f>'Mod2 Grades'!AP106</f>
        <v>No</v>
      </c>
      <c r="AH106" s="29" t="s">
        <v>440</v>
      </c>
      <c r="AI106" s="29" t="str">
        <f>'Mod2 Grades'!AR106</f>
        <v>No</v>
      </c>
      <c r="AJ106" s="29">
        <f>IF(AI106="Achieved",ROUNDDOWN('Mod2 Settings'!S123*'Mod4 Grades'!X106,0),IF(AI106="Disabled","n/a",0))</f>
        <v>0</v>
      </c>
      <c r="AK106" s="29" t="str">
        <f>'Mod3 Grades'!BD106</f>
        <v>No</v>
      </c>
      <c r="AL106" s="29" t="s">
        <v>440</v>
      </c>
      <c r="AM106" s="29" t="str">
        <f>'Mod3 Grades'!BF106</f>
        <v>No</v>
      </c>
      <c r="AN106" s="29">
        <f>IF(AM106="Achieved",ROUNDDOWN('Mod3 Settings'!S123*'Mod4 Grades'!X106,0),IF(AM106="Disabled","n/a",0))</f>
        <v>0</v>
      </c>
      <c r="AO106" s="29" t="str">
        <f>IF('Mod4 Settings'!$M$34=1,IF(AND(COUNTIFS($D$10:$S$10,"Add",D101:S101,"H",D106:S106,"OK")=COUNTIFS($D$10:$S$10,"Add",D101:S101,"H"),SUM(W106:Y106)&gt;='Mod4 Settings'!$P$34),"Achieved","No"),"Disabled")</f>
        <v>No</v>
      </c>
      <c r="AP106" s="29">
        <f>IF('Mod4 Settings'!$M$34=1,IF(AO106="Achieved",'Mod4 Settings'!$S$34,0),"n/a")</f>
        <v>0</v>
      </c>
    </row>
    <row r="107" spans="1:42" ht="18" customHeight="1" x14ac:dyDescent="0.25">
      <c r="A107" s="192"/>
      <c r="B107" s="194"/>
      <c r="C107" s="135" t="s">
        <v>309</v>
      </c>
      <c r="D107" s="60"/>
      <c r="E107" s="60"/>
      <c r="F107" s="60"/>
      <c r="G107" s="60"/>
      <c r="H107" s="60"/>
      <c r="I107" s="60"/>
      <c r="J107" s="60"/>
      <c r="K107" s="62"/>
      <c r="L107" s="62"/>
      <c r="M107" s="62"/>
      <c r="N107" s="62"/>
      <c r="O107" s="62"/>
      <c r="P107" s="62"/>
      <c r="Q107" s="62"/>
      <c r="R107" s="62"/>
      <c r="S107" s="62"/>
      <c r="T107" s="138">
        <f t="shared" ref="T107" si="397">SUM($D107:$S107)</f>
        <v>0</v>
      </c>
    </row>
    <row r="108" spans="1:42" ht="18" customHeight="1" x14ac:dyDescent="0.25">
      <c r="A108" s="191">
        <f>StudentsSummary!$B56</f>
        <v>46</v>
      </c>
      <c r="B108" s="193" t="str">
        <f>_xlfn.CONCAT(StudentsSummary!$C56," ",StudentsSummary!$D56)</f>
        <v>Surname46 Name46</v>
      </c>
      <c r="C108" s="135" t="s">
        <v>308</v>
      </c>
      <c r="D108" s="60"/>
      <c r="E108" s="60"/>
      <c r="F108" s="60"/>
      <c r="G108" s="60"/>
      <c r="H108" s="60"/>
      <c r="I108" s="60"/>
      <c r="J108" s="60"/>
      <c r="K108" s="62"/>
      <c r="L108" s="62"/>
      <c r="M108" s="62"/>
      <c r="N108" s="62"/>
      <c r="O108" s="62"/>
      <c r="P108" s="62"/>
      <c r="Q108" s="62"/>
      <c r="R108" s="62"/>
      <c r="S108" s="62"/>
      <c r="T108" s="138" t="str">
        <f t="shared" ref="T108" si="398">IF(COUNTIFS($D$10:$S$10,"Man",D108:S108,"OK")=COUNTIF($D$10:$S$10,"Man"),"PASS","FAIL")</f>
        <v>FAIL</v>
      </c>
      <c r="U108" s="138">
        <f t="shared" ref="U108" si="399">SUM(W108,X108,Y108,AB108,AD108,AH108,AJ108,AL108,AN108,AP108)</f>
        <v>0</v>
      </c>
      <c r="V108" s="138" t="str">
        <f>IF($T108&lt;&gt;"PASS","FAIL",IF(U108&gt;GRADING!$D$84,GRADING!$D$87,IF('Mod4 Grades'!U108&lt;=GRADING!$J$91,GRADING!$C$91,IF('Mod4 Grades'!U108&lt;=GRADING!$J$92,GRADING!$C$92,IF('Mod4 Grades'!U108&lt;=GRADING!$J$93,GRADING!$C$93,IF('Mod4 Grades'!U108&lt;=GRADING!$J$94,GRADING!$C$94,IF('Mod4 Grades'!U108&lt;=GRADING!$J$95,GRADING!$C$95,IF('Mod4 Grades'!U108&lt;=GRADING!$J$96,GRADING!$C$96,IF('Mod4 Grades'!U108&lt;=GRADING!$J$97,GRADING!$C$97,IF('Mod4 Grades'!U108&lt;=GRADING!$J$98,GRADING!$C$98,IF('Mod4 Grades'!U108&lt;=GRADING!$J$99,GRADING!$C$99,IF('Mod4 Grades'!U108&lt;=GRADING!$J$100,GRADING!$C$100,IF('Mod4 Grades'!U108&lt;=GRADING!$J$101,GRADING!$C$101,IF('Mod4 Grades'!U108&lt;=GRADING!$J$102,GRADING!$C$102,IF('Mod4 Grades'!U108&lt;=GRADING!$J$103,GRADING!$C$103,IF('Mod4 Grades'!U108&lt;=GRADING!$J$104,GRADING!$J$104,GRADING!$J$105))))))))))))))))</f>
        <v>FAIL</v>
      </c>
      <c r="W108" s="29">
        <f t="shared" ref="W108" si="400">SUMIFS($D$120:$S$120,$D$10:$S$10,"Add",$D108:$S108,"OK")</f>
        <v>0</v>
      </c>
      <c r="X108" s="29">
        <f t="shared" ref="X108" si="401">SUMIFS($D109:$S109,$D$10:$S$10,"Man",$D108:$S108,"OK")</f>
        <v>0</v>
      </c>
      <c r="Y108" s="29">
        <f t="shared" ref="Y108" si="402">SUMIFS($D109:$S109,$D$10:$S$10,"Add",$D108:$S108,"OK")</f>
        <v>0</v>
      </c>
      <c r="Z108" s="29">
        <f t="shared" ref="Z108" si="403">SUMIFS($D109:$S109,$D$10:$S$10,"Add",$D108:$S108,"OK",$D$13:$S$13,"H")</f>
        <v>0</v>
      </c>
      <c r="AA108" s="29">
        <f t="shared" ref="AA108" si="404">SUMIFS($D109:$S109,$D$10:$S$10,"Add",$D108:$S108,"OK",$D$13:$S$13,"L")</f>
        <v>0</v>
      </c>
      <c r="AB108" s="151"/>
      <c r="AC108" s="29" t="str">
        <f>'Mod1 Grades'!V108</f>
        <v>No</v>
      </c>
      <c r="AD108" s="29">
        <f>IF(AC108="Achieved",'Mod1 Settings'!$S$34,IF(AC108="Disabled","n/a",0))</f>
        <v>0</v>
      </c>
      <c r="AE108" s="29" t="str">
        <f>'Mod1 Grades'!X108</f>
        <v>No</v>
      </c>
      <c r="AF108" s="29" t="str">
        <f t="shared" ref="AF108" si="405">IF(AE108="Achieved","No limit for Carrots",IF(AE108="Disabled","n/a","Carrots Limited"))</f>
        <v>Carrots Limited</v>
      </c>
      <c r="AG108" s="29" t="str">
        <f>'Mod2 Grades'!AP108</f>
        <v>No</v>
      </c>
      <c r="AH108" s="29" t="s">
        <v>440</v>
      </c>
      <c r="AI108" s="29" t="str">
        <f>'Mod2 Grades'!AR108</f>
        <v>No</v>
      </c>
      <c r="AJ108" s="29">
        <f>IF(AI108="Achieved",ROUNDDOWN('Mod2 Settings'!S125*'Mod4 Grades'!X108,0),IF(AI108="Disabled","n/a",0))</f>
        <v>0</v>
      </c>
      <c r="AK108" s="29" t="str">
        <f>'Mod3 Grades'!BD108</f>
        <v>No</v>
      </c>
      <c r="AL108" s="29" t="s">
        <v>440</v>
      </c>
      <c r="AM108" s="29" t="str">
        <f>'Mod3 Grades'!BF108</f>
        <v>No</v>
      </c>
      <c r="AN108" s="29">
        <f>IF(AM108="Achieved",ROUNDDOWN('Mod3 Settings'!S125*'Mod4 Grades'!X108,0),IF(AM108="Disabled","n/a",0))</f>
        <v>0</v>
      </c>
      <c r="AO108" s="29" t="str">
        <f>IF('Mod4 Settings'!$M$34=1,IF(AND(COUNTIFS($D$10:$S$10,"Add",D103:S103,"H",D108:S108,"OK")=COUNTIFS($D$10:$S$10,"Add",D103:S103,"H"),SUM(W108:Y108)&gt;='Mod4 Settings'!$P$34),"Achieved","No"),"Disabled")</f>
        <v>No</v>
      </c>
      <c r="AP108" s="29">
        <f>IF('Mod4 Settings'!$M$34=1,IF(AO108="Achieved",'Mod4 Settings'!$S$34,0),"n/a")</f>
        <v>0</v>
      </c>
    </row>
    <row r="109" spans="1:42" ht="18" customHeight="1" x14ac:dyDescent="0.25">
      <c r="A109" s="192"/>
      <c r="B109" s="194"/>
      <c r="C109" s="135" t="s">
        <v>309</v>
      </c>
      <c r="D109" s="60"/>
      <c r="E109" s="60"/>
      <c r="F109" s="60"/>
      <c r="G109" s="60"/>
      <c r="H109" s="60"/>
      <c r="I109" s="60"/>
      <c r="J109" s="60"/>
      <c r="K109" s="62"/>
      <c r="L109" s="62"/>
      <c r="M109" s="62"/>
      <c r="N109" s="62"/>
      <c r="O109" s="62"/>
      <c r="P109" s="62"/>
      <c r="Q109" s="62"/>
      <c r="R109" s="62"/>
      <c r="S109" s="62"/>
      <c r="T109" s="138">
        <f t="shared" ref="T109" si="406">SUM($D109:$S109)</f>
        <v>0</v>
      </c>
    </row>
    <row r="110" spans="1:42" ht="18" customHeight="1" x14ac:dyDescent="0.25">
      <c r="A110" s="191">
        <f>StudentsSummary!$B57</f>
        <v>47</v>
      </c>
      <c r="B110" s="193" t="str">
        <f>_xlfn.CONCAT(StudentsSummary!$C57," ",StudentsSummary!$D57)</f>
        <v>Surname47 Name47</v>
      </c>
      <c r="C110" s="135" t="s">
        <v>308</v>
      </c>
      <c r="D110" s="60"/>
      <c r="E110" s="60"/>
      <c r="F110" s="60"/>
      <c r="G110" s="60"/>
      <c r="H110" s="60"/>
      <c r="I110" s="60"/>
      <c r="J110" s="60"/>
      <c r="K110" s="62"/>
      <c r="L110" s="62"/>
      <c r="M110" s="62"/>
      <c r="N110" s="62"/>
      <c r="O110" s="62"/>
      <c r="P110" s="62"/>
      <c r="Q110" s="62"/>
      <c r="R110" s="62"/>
      <c r="S110" s="62"/>
      <c r="T110" s="138" t="str">
        <f t="shared" ref="T110" si="407">IF(COUNTIFS($D$10:$S$10,"Man",D110:S110,"OK")=COUNTIF($D$10:$S$10,"Man"),"PASS","FAIL")</f>
        <v>FAIL</v>
      </c>
      <c r="U110" s="138">
        <f t="shared" ref="U110" si="408">SUM(W110,X110,Y110,AB110,AD110,AH110,AJ110,AL110,AN110,AP110)</f>
        <v>0</v>
      </c>
      <c r="V110" s="138" t="str">
        <f>IF($T110&lt;&gt;"PASS","FAIL",IF(U110&gt;GRADING!$D$84,GRADING!$D$87,IF('Mod4 Grades'!U110&lt;=GRADING!$J$91,GRADING!$C$91,IF('Mod4 Grades'!U110&lt;=GRADING!$J$92,GRADING!$C$92,IF('Mod4 Grades'!U110&lt;=GRADING!$J$93,GRADING!$C$93,IF('Mod4 Grades'!U110&lt;=GRADING!$J$94,GRADING!$C$94,IF('Mod4 Grades'!U110&lt;=GRADING!$J$95,GRADING!$C$95,IF('Mod4 Grades'!U110&lt;=GRADING!$J$96,GRADING!$C$96,IF('Mod4 Grades'!U110&lt;=GRADING!$J$97,GRADING!$C$97,IF('Mod4 Grades'!U110&lt;=GRADING!$J$98,GRADING!$C$98,IF('Mod4 Grades'!U110&lt;=GRADING!$J$99,GRADING!$C$99,IF('Mod4 Grades'!U110&lt;=GRADING!$J$100,GRADING!$C$100,IF('Mod4 Grades'!U110&lt;=GRADING!$J$101,GRADING!$C$101,IF('Mod4 Grades'!U110&lt;=GRADING!$J$102,GRADING!$C$102,IF('Mod4 Grades'!U110&lt;=GRADING!$J$103,GRADING!$C$103,IF('Mod4 Grades'!U110&lt;=GRADING!$J$104,GRADING!$J$104,GRADING!$J$105))))))))))))))))</f>
        <v>FAIL</v>
      </c>
      <c r="W110" s="29">
        <f t="shared" ref="W110" si="409">SUMIFS($D$120:$S$120,$D$10:$S$10,"Add",$D110:$S110,"OK")</f>
        <v>0</v>
      </c>
      <c r="X110" s="29">
        <f t="shared" ref="X110" si="410">SUMIFS($D111:$S111,$D$10:$S$10,"Man",$D110:$S110,"OK")</f>
        <v>0</v>
      </c>
      <c r="Y110" s="29">
        <f t="shared" ref="Y110" si="411">SUMIFS($D111:$S111,$D$10:$S$10,"Add",$D110:$S110,"OK")</f>
        <v>0</v>
      </c>
      <c r="Z110" s="29">
        <f t="shared" ref="Z110" si="412">SUMIFS($D111:$S111,$D$10:$S$10,"Add",$D110:$S110,"OK",$D$13:$S$13,"H")</f>
        <v>0</v>
      </c>
      <c r="AA110" s="29">
        <f t="shared" ref="AA110" si="413">SUMIFS($D111:$S111,$D$10:$S$10,"Add",$D110:$S110,"OK",$D$13:$S$13,"L")</f>
        <v>0</v>
      </c>
      <c r="AB110" s="151"/>
      <c r="AC110" s="29" t="str">
        <f>'Mod1 Grades'!V110</f>
        <v>No</v>
      </c>
      <c r="AD110" s="29">
        <f>IF(AC110="Achieved",'Mod1 Settings'!$S$34,IF(AC110="Disabled","n/a",0))</f>
        <v>0</v>
      </c>
      <c r="AE110" s="29" t="str">
        <f>'Mod1 Grades'!X110</f>
        <v>No</v>
      </c>
      <c r="AF110" s="29" t="str">
        <f t="shared" ref="AF110" si="414">IF(AE110="Achieved","No limit for Carrots",IF(AE110="Disabled","n/a","Carrots Limited"))</f>
        <v>Carrots Limited</v>
      </c>
      <c r="AG110" s="29" t="str">
        <f>'Mod2 Grades'!AP110</f>
        <v>No</v>
      </c>
      <c r="AH110" s="29" t="s">
        <v>440</v>
      </c>
      <c r="AI110" s="29" t="str">
        <f>'Mod2 Grades'!AR110</f>
        <v>No</v>
      </c>
      <c r="AJ110" s="29">
        <f>IF(AI110="Achieved",ROUNDDOWN('Mod2 Settings'!S127*'Mod4 Grades'!X110,0),IF(AI110="Disabled","n/a",0))</f>
        <v>0</v>
      </c>
      <c r="AK110" s="29" t="str">
        <f>'Mod3 Grades'!BD110</f>
        <v>No</v>
      </c>
      <c r="AL110" s="29" t="s">
        <v>440</v>
      </c>
      <c r="AM110" s="29" t="str">
        <f>'Mod3 Grades'!BF110</f>
        <v>No</v>
      </c>
      <c r="AN110" s="29">
        <f>IF(AM110="Achieved",ROUNDDOWN('Mod3 Settings'!S127*'Mod4 Grades'!X110,0),IF(AM110="Disabled","n/a",0))</f>
        <v>0</v>
      </c>
      <c r="AO110" s="29" t="str">
        <f>IF('Mod4 Settings'!$M$34=1,IF(AND(COUNTIFS($D$10:$S$10,"Add",D105:S105,"H",D110:S110,"OK")=COUNTIFS($D$10:$S$10,"Add",D105:S105,"H"),SUM(W110:Y110)&gt;='Mod4 Settings'!$P$34),"Achieved","No"),"Disabled")</f>
        <v>No</v>
      </c>
      <c r="AP110" s="29">
        <f>IF('Mod4 Settings'!$M$34=1,IF(AO110="Achieved",'Mod4 Settings'!$S$34,0),"n/a")</f>
        <v>0</v>
      </c>
    </row>
    <row r="111" spans="1:42" ht="18" customHeight="1" x14ac:dyDescent="0.25">
      <c r="A111" s="192"/>
      <c r="B111" s="194"/>
      <c r="C111" s="135" t="s">
        <v>309</v>
      </c>
      <c r="D111" s="60"/>
      <c r="E111" s="60"/>
      <c r="F111" s="60"/>
      <c r="G111" s="60"/>
      <c r="H111" s="60"/>
      <c r="I111" s="60"/>
      <c r="J111" s="60"/>
      <c r="K111" s="62"/>
      <c r="L111" s="62"/>
      <c r="M111" s="62"/>
      <c r="N111" s="62"/>
      <c r="O111" s="62"/>
      <c r="P111" s="62"/>
      <c r="Q111" s="62"/>
      <c r="R111" s="62"/>
      <c r="S111" s="62"/>
      <c r="T111" s="138">
        <f t="shared" ref="T111" si="415">SUM($D111:$S111)</f>
        <v>0</v>
      </c>
    </row>
    <row r="112" spans="1:42" ht="18" customHeight="1" x14ac:dyDescent="0.25">
      <c r="A112" s="191">
        <f>StudentsSummary!$B58</f>
        <v>48</v>
      </c>
      <c r="B112" s="193" t="str">
        <f>_xlfn.CONCAT(StudentsSummary!$C58," ",StudentsSummary!$D58)</f>
        <v>Surname48 Name48</v>
      </c>
      <c r="C112" s="135" t="s">
        <v>308</v>
      </c>
      <c r="D112" s="60"/>
      <c r="E112" s="60"/>
      <c r="F112" s="60"/>
      <c r="G112" s="60"/>
      <c r="H112" s="60"/>
      <c r="I112" s="60"/>
      <c r="J112" s="60"/>
      <c r="K112" s="62"/>
      <c r="L112" s="62"/>
      <c r="M112" s="62"/>
      <c r="N112" s="62"/>
      <c r="O112" s="62"/>
      <c r="P112" s="62"/>
      <c r="Q112" s="62"/>
      <c r="R112" s="62"/>
      <c r="S112" s="62"/>
      <c r="T112" s="138" t="str">
        <f t="shared" ref="T112" si="416">IF(COUNTIFS($D$10:$S$10,"Man",D112:S112,"OK")=COUNTIF($D$10:$S$10,"Man"),"PASS","FAIL")</f>
        <v>FAIL</v>
      </c>
      <c r="U112" s="138">
        <f t="shared" ref="U112" si="417">SUM(W112,X112,Y112,AB112,AD112,AH112,AJ112,AL112,AN112,AP112)</f>
        <v>0</v>
      </c>
      <c r="V112" s="138" t="str">
        <f>IF($T112&lt;&gt;"PASS","FAIL",IF(U112&gt;GRADING!$D$84,GRADING!$D$87,IF('Mod4 Grades'!U112&lt;=GRADING!$J$91,GRADING!$C$91,IF('Mod4 Grades'!U112&lt;=GRADING!$J$92,GRADING!$C$92,IF('Mod4 Grades'!U112&lt;=GRADING!$J$93,GRADING!$C$93,IF('Mod4 Grades'!U112&lt;=GRADING!$J$94,GRADING!$C$94,IF('Mod4 Grades'!U112&lt;=GRADING!$J$95,GRADING!$C$95,IF('Mod4 Grades'!U112&lt;=GRADING!$J$96,GRADING!$C$96,IF('Mod4 Grades'!U112&lt;=GRADING!$J$97,GRADING!$C$97,IF('Mod4 Grades'!U112&lt;=GRADING!$J$98,GRADING!$C$98,IF('Mod4 Grades'!U112&lt;=GRADING!$J$99,GRADING!$C$99,IF('Mod4 Grades'!U112&lt;=GRADING!$J$100,GRADING!$C$100,IF('Mod4 Grades'!U112&lt;=GRADING!$J$101,GRADING!$C$101,IF('Mod4 Grades'!U112&lt;=GRADING!$J$102,GRADING!$C$102,IF('Mod4 Grades'!U112&lt;=GRADING!$J$103,GRADING!$C$103,IF('Mod4 Grades'!U112&lt;=GRADING!$J$104,GRADING!$J$104,GRADING!$J$105))))))))))))))))</f>
        <v>FAIL</v>
      </c>
      <c r="W112" s="29">
        <f t="shared" ref="W112" si="418">SUMIFS($D$120:$S$120,$D$10:$S$10,"Add",$D112:$S112,"OK")</f>
        <v>0</v>
      </c>
      <c r="X112" s="29">
        <f t="shared" ref="X112" si="419">SUMIFS($D113:$S113,$D$10:$S$10,"Man",$D112:$S112,"OK")</f>
        <v>0</v>
      </c>
      <c r="Y112" s="29">
        <f t="shared" ref="Y112" si="420">SUMIFS($D113:$S113,$D$10:$S$10,"Add",$D112:$S112,"OK")</f>
        <v>0</v>
      </c>
      <c r="Z112" s="29">
        <f t="shared" ref="Z112" si="421">SUMIFS($D113:$S113,$D$10:$S$10,"Add",$D112:$S112,"OK",$D$13:$S$13,"H")</f>
        <v>0</v>
      </c>
      <c r="AA112" s="29">
        <f t="shared" ref="AA112" si="422">SUMIFS($D113:$S113,$D$10:$S$10,"Add",$D112:$S112,"OK",$D$13:$S$13,"L")</f>
        <v>0</v>
      </c>
      <c r="AB112" s="151"/>
      <c r="AC112" s="29" t="str">
        <f>'Mod1 Grades'!V112</f>
        <v>No</v>
      </c>
      <c r="AD112" s="29">
        <f>IF(AC112="Achieved",'Mod1 Settings'!$S$34,IF(AC112="Disabled","n/a",0))</f>
        <v>0</v>
      </c>
      <c r="AE112" s="29" t="str">
        <f>'Mod1 Grades'!X112</f>
        <v>No</v>
      </c>
      <c r="AF112" s="29" t="str">
        <f t="shared" ref="AF112" si="423">IF(AE112="Achieved","No limit for Carrots",IF(AE112="Disabled","n/a","Carrots Limited"))</f>
        <v>Carrots Limited</v>
      </c>
      <c r="AG112" s="29" t="str">
        <f>'Mod2 Grades'!AP112</f>
        <v>No</v>
      </c>
      <c r="AH112" s="29" t="s">
        <v>440</v>
      </c>
      <c r="AI112" s="29" t="str">
        <f>'Mod2 Grades'!AR112</f>
        <v>No</v>
      </c>
      <c r="AJ112" s="29">
        <f>IF(AI112="Achieved",ROUNDDOWN('Mod2 Settings'!S129*'Mod4 Grades'!X112,0),IF(AI112="Disabled","n/a",0))</f>
        <v>0</v>
      </c>
      <c r="AK112" s="29" t="str">
        <f>'Mod3 Grades'!BD112</f>
        <v>No</v>
      </c>
      <c r="AL112" s="29" t="s">
        <v>440</v>
      </c>
      <c r="AM112" s="29" t="str">
        <f>'Mod3 Grades'!BF112</f>
        <v>No</v>
      </c>
      <c r="AN112" s="29">
        <f>IF(AM112="Achieved",ROUNDDOWN('Mod3 Settings'!S129*'Mod4 Grades'!X112,0),IF(AM112="Disabled","n/a",0))</f>
        <v>0</v>
      </c>
      <c r="AO112" s="29" t="str">
        <f>IF('Mod4 Settings'!$M$34=1,IF(AND(COUNTIFS($D$10:$S$10,"Add",D107:S107,"H",D112:S112,"OK")=COUNTIFS($D$10:$S$10,"Add",D107:S107,"H"),SUM(W112:Y112)&gt;='Mod4 Settings'!$P$34),"Achieved","No"),"Disabled")</f>
        <v>No</v>
      </c>
      <c r="AP112" s="29">
        <f>IF('Mod4 Settings'!$M$34=1,IF(AO112="Achieved",'Mod4 Settings'!$S$34,0),"n/a")</f>
        <v>0</v>
      </c>
    </row>
    <row r="113" spans="1:42" ht="18" customHeight="1" x14ac:dyDescent="0.25">
      <c r="A113" s="192"/>
      <c r="B113" s="194"/>
      <c r="C113" s="135" t="s">
        <v>309</v>
      </c>
      <c r="D113" s="60"/>
      <c r="E113" s="60"/>
      <c r="F113" s="60"/>
      <c r="G113" s="60"/>
      <c r="H113" s="60"/>
      <c r="I113" s="60"/>
      <c r="J113" s="60"/>
      <c r="K113" s="62"/>
      <c r="L113" s="62"/>
      <c r="M113" s="62"/>
      <c r="N113" s="62"/>
      <c r="O113" s="62"/>
      <c r="P113" s="62"/>
      <c r="Q113" s="62"/>
      <c r="R113" s="62"/>
      <c r="S113" s="62"/>
      <c r="T113" s="138">
        <f t="shared" ref="T113" si="424">SUM($D113:$S113)</f>
        <v>0</v>
      </c>
    </row>
    <row r="114" spans="1:42" ht="18" customHeight="1" x14ac:dyDescent="0.25">
      <c r="A114" s="191">
        <f>StudentsSummary!$B59</f>
        <v>49</v>
      </c>
      <c r="B114" s="193" t="str">
        <f>_xlfn.CONCAT(StudentsSummary!$C59," ",StudentsSummary!$D59)</f>
        <v>Surname49 Name49</v>
      </c>
      <c r="C114" s="135" t="s">
        <v>308</v>
      </c>
      <c r="D114" s="60"/>
      <c r="E114" s="60"/>
      <c r="F114" s="60"/>
      <c r="G114" s="60"/>
      <c r="H114" s="60"/>
      <c r="I114" s="60"/>
      <c r="J114" s="60"/>
      <c r="K114" s="62"/>
      <c r="L114" s="62"/>
      <c r="M114" s="62"/>
      <c r="N114" s="62"/>
      <c r="O114" s="62"/>
      <c r="P114" s="62"/>
      <c r="Q114" s="62"/>
      <c r="R114" s="62"/>
      <c r="S114" s="62"/>
      <c r="T114" s="138" t="str">
        <f t="shared" ref="T114" si="425">IF(COUNTIFS($D$10:$S$10,"Man",D114:S114,"OK")=COUNTIF($D$10:$S$10,"Man"),"PASS","FAIL")</f>
        <v>FAIL</v>
      </c>
      <c r="U114" s="138">
        <f t="shared" ref="U114" si="426">SUM(W114,X114,Y114,AB114,AD114,AH114,AJ114,AL114,AN114,AP114)</f>
        <v>0</v>
      </c>
      <c r="V114" s="138" t="str">
        <f>IF($T114&lt;&gt;"PASS","FAIL",IF(U114&gt;GRADING!$D$84,GRADING!$D$87,IF('Mod4 Grades'!U114&lt;=GRADING!$J$91,GRADING!$C$91,IF('Mod4 Grades'!U114&lt;=GRADING!$J$92,GRADING!$C$92,IF('Mod4 Grades'!U114&lt;=GRADING!$J$93,GRADING!$C$93,IF('Mod4 Grades'!U114&lt;=GRADING!$J$94,GRADING!$C$94,IF('Mod4 Grades'!U114&lt;=GRADING!$J$95,GRADING!$C$95,IF('Mod4 Grades'!U114&lt;=GRADING!$J$96,GRADING!$C$96,IF('Mod4 Grades'!U114&lt;=GRADING!$J$97,GRADING!$C$97,IF('Mod4 Grades'!U114&lt;=GRADING!$J$98,GRADING!$C$98,IF('Mod4 Grades'!U114&lt;=GRADING!$J$99,GRADING!$C$99,IF('Mod4 Grades'!U114&lt;=GRADING!$J$100,GRADING!$C$100,IF('Mod4 Grades'!U114&lt;=GRADING!$J$101,GRADING!$C$101,IF('Mod4 Grades'!U114&lt;=GRADING!$J$102,GRADING!$C$102,IF('Mod4 Grades'!U114&lt;=GRADING!$J$103,GRADING!$C$103,IF('Mod4 Grades'!U114&lt;=GRADING!$J$104,GRADING!$J$104,GRADING!$J$105))))))))))))))))</f>
        <v>FAIL</v>
      </c>
      <c r="W114" s="29">
        <f t="shared" ref="W114" si="427">SUMIFS($D$120:$S$120,$D$10:$S$10,"Add",$D114:$S114,"OK")</f>
        <v>0</v>
      </c>
      <c r="X114" s="29">
        <f t="shared" ref="X114" si="428">SUMIFS($D115:$S115,$D$10:$S$10,"Man",$D114:$S114,"OK")</f>
        <v>0</v>
      </c>
      <c r="Y114" s="29">
        <f t="shared" ref="Y114" si="429">SUMIFS($D115:$S115,$D$10:$S$10,"Add",$D114:$S114,"OK")</f>
        <v>0</v>
      </c>
      <c r="Z114" s="29">
        <f t="shared" ref="Z114" si="430">SUMIFS($D115:$S115,$D$10:$S$10,"Add",$D114:$S114,"OK",$D$13:$S$13,"H")</f>
        <v>0</v>
      </c>
      <c r="AA114" s="29">
        <f t="shared" ref="AA114" si="431">SUMIFS($D115:$S115,$D$10:$S$10,"Add",$D114:$S114,"OK",$D$13:$S$13,"L")</f>
        <v>0</v>
      </c>
      <c r="AB114" s="151"/>
      <c r="AC114" s="29" t="str">
        <f>'Mod1 Grades'!V114</f>
        <v>No</v>
      </c>
      <c r="AD114" s="29">
        <f>IF(AC114="Achieved",'Mod1 Settings'!$S$34,IF(AC114="Disabled","n/a",0))</f>
        <v>0</v>
      </c>
      <c r="AE114" s="29" t="str">
        <f>'Mod1 Grades'!X114</f>
        <v>No</v>
      </c>
      <c r="AF114" s="29" t="str">
        <f t="shared" ref="AF114" si="432">IF(AE114="Achieved","No limit for Carrots",IF(AE114="Disabled","n/a","Carrots Limited"))</f>
        <v>Carrots Limited</v>
      </c>
      <c r="AG114" s="29" t="str">
        <f>'Mod2 Grades'!AP114</f>
        <v>No</v>
      </c>
      <c r="AH114" s="29" t="s">
        <v>440</v>
      </c>
      <c r="AI114" s="29" t="str">
        <f>'Mod2 Grades'!AR114</f>
        <v>No</v>
      </c>
      <c r="AJ114" s="29">
        <f>IF(AI114="Achieved",ROUNDDOWN('Mod2 Settings'!S131*'Mod4 Grades'!X114,0),IF(AI114="Disabled","n/a",0))</f>
        <v>0</v>
      </c>
      <c r="AK114" s="29" t="str">
        <f>'Mod3 Grades'!BD114</f>
        <v>No</v>
      </c>
      <c r="AL114" s="29" t="s">
        <v>440</v>
      </c>
      <c r="AM114" s="29" t="str">
        <f>'Mod3 Grades'!BF114</f>
        <v>No</v>
      </c>
      <c r="AN114" s="29">
        <f>IF(AM114="Achieved",ROUNDDOWN('Mod3 Settings'!S131*'Mod4 Grades'!X114,0),IF(AM114="Disabled","n/a",0))</f>
        <v>0</v>
      </c>
      <c r="AO114" s="29" t="str">
        <f>IF('Mod4 Settings'!$M$34=1,IF(AND(COUNTIFS($D$10:$S$10,"Add",D109:S109,"H",D114:S114,"OK")=COUNTIFS($D$10:$S$10,"Add",D109:S109,"H"),SUM(W114:Y114)&gt;='Mod4 Settings'!$P$34),"Achieved","No"),"Disabled")</f>
        <v>No</v>
      </c>
      <c r="AP114" s="29">
        <f>IF('Mod4 Settings'!$M$34=1,IF(AO114="Achieved",'Mod4 Settings'!$S$34,0),"n/a")</f>
        <v>0</v>
      </c>
    </row>
    <row r="115" spans="1:42" ht="18" customHeight="1" x14ac:dyDescent="0.25">
      <c r="A115" s="192"/>
      <c r="B115" s="194"/>
      <c r="C115" s="135" t="s">
        <v>309</v>
      </c>
      <c r="D115" s="60"/>
      <c r="E115" s="60"/>
      <c r="F115" s="60"/>
      <c r="G115" s="60"/>
      <c r="H115" s="60"/>
      <c r="I115" s="60"/>
      <c r="J115" s="60"/>
      <c r="K115" s="62"/>
      <c r="L115" s="62"/>
      <c r="M115" s="62"/>
      <c r="N115" s="62"/>
      <c r="O115" s="62"/>
      <c r="P115" s="62"/>
      <c r="Q115" s="62"/>
      <c r="R115" s="62"/>
      <c r="S115" s="62"/>
      <c r="T115" s="138">
        <f t="shared" ref="T115" si="433">SUM($D115:$S115)</f>
        <v>0</v>
      </c>
    </row>
    <row r="116" spans="1:42" ht="18" customHeight="1" x14ac:dyDescent="0.25">
      <c r="A116" s="196">
        <f>StudentsSummary!$B60</f>
        <v>50</v>
      </c>
      <c r="B116" s="197" t="str">
        <f>_xlfn.CONCAT(StudentsSummary!$C60," ",StudentsSummary!$D60)</f>
        <v>Surname50 Name50</v>
      </c>
      <c r="C116" s="135" t="s">
        <v>308</v>
      </c>
      <c r="D116" s="60"/>
      <c r="E116" s="60"/>
      <c r="F116" s="60"/>
      <c r="G116" s="60"/>
      <c r="H116" s="60"/>
      <c r="I116" s="60"/>
      <c r="J116" s="60"/>
      <c r="K116" s="62"/>
      <c r="L116" s="62"/>
      <c r="M116" s="62"/>
      <c r="N116" s="62"/>
      <c r="O116" s="62"/>
      <c r="P116" s="62"/>
      <c r="Q116" s="62"/>
      <c r="R116" s="62"/>
      <c r="S116" s="62"/>
      <c r="T116" s="138" t="str">
        <f t="shared" ref="T116" si="434">IF(COUNTIFS($D$10:$S$10,"Man",D116:S116,"OK")=COUNTIF($D$10:$S$10,"Man"),"PASS","FAIL")</f>
        <v>FAIL</v>
      </c>
      <c r="U116" s="138">
        <f t="shared" ref="U116" si="435">SUM(W116,X116,Y116,AB116,AD116,AH116,AJ116,AL116,AN116,AP116)</f>
        <v>0</v>
      </c>
      <c r="V116" s="138" t="str">
        <f>IF($T116&lt;&gt;"PASS","FAIL",IF(U116&gt;GRADING!$D$84,GRADING!$D$87,IF('Mod4 Grades'!U116&lt;=GRADING!$J$91,GRADING!$C$91,IF('Mod4 Grades'!U116&lt;=GRADING!$J$92,GRADING!$C$92,IF('Mod4 Grades'!U116&lt;=GRADING!$J$93,GRADING!$C$93,IF('Mod4 Grades'!U116&lt;=GRADING!$J$94,GRADING!$C$94,IF('Mod4 Grades'!U116&lt;=GRADING!$J$95,GRADING!$C$95,IF('Mod4 Grades'!U116&lt;=GRADING!$J$96,GRADING!$C$96,IF('Mod4 Grades'!U116&lt;=GRADING!$J$97,GRADING!$C$97,IF('Mod4 Grades'!U116&lt;=GRADING!$J$98,GRADING!$C$98,IF('Mod4 Grades'!U116&lt;=GRADING!$J$99,GRADING!$C$99,IF('Mod4 Grades'!U116&lt;=GRADING!$J$100,GRADING!$C$100,IF('Mod4 Grades'!U116&lt;=GRADING!$J$101,GRADING!$C$101,IF('Mod4 Grades'!U116&lt;=GRADING!$J$102,GRADING!$C$102,IF('Mod4 Grades'!U116&lt;=GRADING!$J$103,GRADING!$C$103,IF('Mod4 Grades'!U116&lt;=GRADING!$J$104,GRADING!$J$104,GRADING!$J$105))))))))))))))))</f>
        <v>FAIL</v>
      </c>
      <c r="W116" s="29">
        <f t="shared" ref="W116" si="436">SUMIFS($D$120:$S$120,$D$10:$S$10,"Add",$D116:$S116,"OK")</f>
        <v>0</v>
      </c>
      <c r="X116" s="29">
        <f t="shared" ref="X116" si="437">SUMIFS($D117:$S117,$D$10:$S$10,"Man",$D116:$S116,"OK")</f>
        <v>0</v>
      </c>
      <c r="Y116" s="29">
        <f t="shared" ref="Y116" si="438">SUMIFS($D117:$S117,$D$10:$S$10,"Add",$D116:$S116,"OK")</f>
        <v>0</v>
      </c>
      <c r="Z116" s="29">
        <f t="shared" ref="Z116" si="439">SUMIFS($D117:$S117,$D$10:$S$10,"Add",$D116:$S116,"OK",$D$13:$S$13,"H")</f>
        <v>0</v>
      </c>
      <c r="AA116" s="29">
        <f t="shared" ref="AA116" si="440">SUMIFS($D117:$S117,$D$10:$S$10,"Add",$D116:$S116,"OK",$D$13:$S$13,"L")</f>
        <v>0</v>
      </c>
      <c r="AB116" s="151"/>
      <c r="AC116" s="29" t="str">
        <f>'Mod1 Grades'!V116</f>
        <v>No</v>
      </c>
      <c r="AD116" s="29">
        <f>IF(AC116="Achieved",'Mod1 Settings'!$S$34,IF(AC116="Disabled","n/a",0))</f>
        <v>0</v>
      </c>
      <c r="AE116" s="29" t="str">
        <f>'Mod1 Grades'!X116</f>
        <v>No</v>
      </c>
      <c r="AF116" s="29" t="str">
        <f t="shared" ref="AF116" si="441">IF(AE116="Achieved","No limit for Carrots",IF(AE116="Disabled","n/a","Carrots Limited"))</f>
        <v>Carrots Limited</v>
      </c>
      <c r="AG116" s="29" t="str">
        <f>'Mod2 Grades'!AP116</f>
        <v>No</v>
      </c>
      <c r="AH116" s="29" t="s">
        <v>440</v>
      </c>
      <c r="AI116" s="29" t="str">
        <f>'Mod2 Grades'!AR116</f>
        <v>No</v>
      </c>
      <c r="AJ116" s="29">
        <f>IF(AI116="Achieved",ROUNDDOWN('Mod2 Settings'!S133*'Mod4 Grades'!X116,0),IF(AI116="Disabled","n/a",0))</f>
        <v>0</v>
      </c>
      <c r="AK116" s="29" t="str">
        <f>'Mod3 Grades'!BD116</f>
        <v>No</v>
      </c>
      <c r="AL116" s="29" t="s">
        <v>440</v>
      </c>
      <c r="AM116" s="29" t="str">
        <f>'Mod3 Grades'!BF116</f>
        <v>No</v>
      </c>
      <c r="AN116" s="29">
        <f>IF(AM116="Achieved",ROUNDDOWN('Mod3 Settings'!S133*'Mod4 Grades'!X116,0),IF(AM116="Disabled","n/a",0))</f>
        <v>0</v>
      </c>
      <c r="AO116" s="29" t="str">
        <f>IF('Mod4 Settings'!$M$34=1,IF(AND(COUNTIFS($D$10:$S$10,"Add",D111:S111,"H",D116:S116,"OK")=COUNTIFS($D$10:$S$10,"Add",D111:S111,"H"),SUM(W116:Y116)&gt;='Mod4 Settings'!$P$34),"Achieved","No"),"Disabled")</f>
        <v>No</v>
      </c>
      <c r="AP116" s="29">
        <f>IF('Mod4 Settings'!$M$34=1,IF(AO116="Achieved",'Mod4 Settings'!$S$34,0),"n/a")</f>
        <v>0</v>
      </c>
    </row>
    <row r="117" spans="1:42" ht="18" customHeight="1" x14ac:dyDescent="0.25">
      <c r="A117" s="196"/>
      <c r="B117" s="197"/>
      <c r="C117" s="135" t="s">
        <v>309</v>
      </c>
      <c r="D117" s="60"/>
      <c r="E117" s="60"/>
      <c r="F117" s="60"/>
      <c r="G117" s="60"/>
      <c r="H117" s="60"/>
      <c r="I117" s="60"/>
      <c r="J117" s="60"/>
      <c r="K117" s="62"/>
      <c r="L117" s="62"/>
      <c r="M117" s="62"/>
      <c r="N117" s="62"/>
      <c r="O117" s="62"/>
      <c r="P117" s="62"/>
      <c r="Q117" s="62"/>
      <c r="R117" s="62"/>
      <c r="S117" s="62"/>
      <c r="T117" s="138">
        <f t="shared" ref="T117" si="442">SUM($D117:$S117)</f>
        <v>0</v>
      </c>
    </row>
    <row r="119" spans="1:42" ht="21" x14ac:dyDescent="0.35">
      <c r="D119" s="216" t="s">
        <v>427</v>
      </c>
      <c r="E119" s="217"/>
      <c r="F119" s="217"/>
      <c r="G119" s="217"/>
      <c r="H119" s="217"/>
      <c r="I119" s="217"/>
      <c r="J119" s="217"/>
      <c r="K119" s="217"/>
      <c r="L119" s="217"/>
      <c r="M119" s="217"/>
      <c r="N119" s="217"/>
      <c r="O119" s="217"/>
      <c r="P119" s="217"/>
      <c r="Q119" s="217"/>
      <c r="R119" s="217"/>
      <c r="S119" s="218"/>
    </row>
    <row r="120" spans="1:42" ht="15.75" x14ac:dyDescent="0.25">
      <c r="B120" s="36" t="s">
        <v>148</v>
      </c>
      <c r="C120" s="27" t="s">
        <v>106</v>
      </c>
      <c r="D120" s="59"/>
      <c r="E120" s="59"/>
      <c r="F120" s="59"/>
      <c r="G120" s="59"/>
      <c r="H120" s="59"/>
      <c r="I120" s="59"/>
      <c r="J120" s="59"/>
      <c r="K120" s="61">
        <v>1</v>
      </c>
      <c r="L120" s="61">
        <v>2</v>
      </c>
      <c r="M120" s="61">
        <v>3</v>
      </c>
      <c r="N120" s="61">
        <v>4</v>
      </c>
      <c r="O120" s="61">
        <v>4</v>
      </c>
      <c r="P120" s="61">
        <v>2</v>
      </c>
      <c r="Q120" s="61">
        <v>2</v>
      </c>
      <c r="R120" s="61">
        <v>2</v>
      </c>
      <c r="S120" s="61">
        <v>2</v>
      </c>
    </row>
    <row r="121" spans="1:42" ht="15.75" x14ac:dyDescent="0.25">
      <c r="B121" s="26" t="s">
        <v>90</v>
      </c>
      <c r="C121" s="27" t="s">
        <v>103</v>
      </c>
      <c r="D121" s="60"/>
      <c r="E121" s="60"/>
      <c r="F121" s="60"/>
      <c r="G121" s="60"/>
      <c r="H121" s="60"/>
      <c r="I121" s="60"/>
      <c r="J121" s="60"/>
      <c r="K121" s="62"/>
      <c r="L121" s="62"/>
      <c r="M121" s="62"/>
      <c r="N121" s="62"/>
      <c r="O121" s="62"/>
      <c r="P121" s="62"/>
      <c r="Q121" s="62"/>
      <c r="R121" s="62"/>
      <c r="S121" s="62"/>
    </row>
    <row r="122" spans="1:42" ht="15.75" x14ac:dyDescent="0.25">
      <c r="B122" s="26" t="s">
        <v>91</v>
      </c>
      <c r="C122" s="27" t="s">
        <v>103</v>
      </c>
      <c r="D122" s="60"/>
      <c r="E122" s="60"/>
      <c r="F122" s="60">
        <v>1</v>
      </c>
      <c r="G122" s="60"/>
      <c r="H122" s="60"/>
      <c r="I122" s="60"/>
      <c r="J122" s="60"/>
      <c r="K122" s="62"/>
      <c r="L122" s="62"/>
      <c r="M122" s="62"/>
      <c r="N122" s="62"/>
      <c r="O122" s="62"/>
      <c r="P122" s="62"/>
      <c r="Q122" s="62"/>
      <c r="R122" s="62"/>
      <c r="S122" s="62"/>
    </row>
    <row r="123" spans="1:42" ht="15.75" x14ac:dyDescent="0.25">
      <c r="B123" s="26" t="s">
        <v>92</v>
      </c>
      <c r="C123" s="27" t="s">
        <v>103</v>
      </c>
      <c r="D123" s="60"/>
      <c r="E123" s="60"/>
      <c r="F123" s="60"/>
      <c r="G123" s="60"/>
      <c r="H123" s="60"/>
      <c r="I123" s="60"/>
      <c r="J123" s="60"/>
      <c r="K123" s="62"/>
      <c r="L123" s="62"/>
      <c r="M123" s="62"/>
      <c r="N123" s="62"/>
      <c r="O123" s="62"/>
      <c r="P123" s="62"/>
      <c r="Q123" s="62"/>
      <c r="R123" s="62"/>
      <c r="S123" s="62"/>
    </row>
    <row r="124" spans="1:42" ht="15.75" x14ac:dyDescent="0.25">
      <c r="B124" s="26" t="s">
        <v>133</v>
      </c>
      <c r="C124" s="27" t="s">
        <v>103</v>
      </c>
      <c r="D124" s="60"/>
      <c r="E124" s="60"/>
      <c r="F124" s="60"/>
      <c r="G124" s="60"/>
      <c r="H124" s="60">
        <v>2</v>
      </c>
      <c r="I124" s="60"/>
      <c r="J124" s="60"/>
      <c r="K124" s="62"/>
      <c r="L124" s="62"/>
      <c r="M124" s="62"/>
      <c r="N124" s="62"/>
      <c r="O124" s="62"/>
      <c r="P124" s="62"/>
      <c r="Q124" s="62"/>
      <c r="R124" s="62"/>
      <c r="S124" s="62"/>
    </row>
    <row r="125" spans="1:42" ht="15.75" x14ac:dyDescent="0.25">
      <c r="B125" s="26" t="s">
        <v>134</v>
      </c>
      <c r="C125" s="27" t="s">
        <v>103</v>
      </c>
      <c r="D125" s="60"/>
      <c r="E125" s="60"/>
      <c r="F125" s="60"/>
      <c r="G125" s="60"/>
      <c r="H125" s="60"/>
      <c r="I125" s="60">
        <v>1</v>
      </c>
      <c r="J125" s="60"/>
      <c r="K125" s="62"/>
      <c r="L125" s="62"/>
      <c r="M125" s="62"/>
      <c r="N125" s="62"/>
      <c r="O125" s="62"/>
      <c r="P125" s="62"/>
      <c r="Q125" s="62"/>
      <c r="R125" s="62"/>
      <c r="S125" s="62"/>
    </row>
    <row r="126" spans="1:42" ht="15.75" x14ac:dyDescent="0.25">
      <c r="B126" s="26" t="s">
        <v>107</v>
      </c>
      <c r="C126" s="27" t="s">
        <v>103</v>
      </c>
      <c r="D126" s="60"/>
      <c r="E126" s="60"/>
      <c r="F126" s="60"/>
      <c r="G126" s="60"/>
      <c r="H126" s="60"/>
      <c r="I126" s="60"/>
      <c r="J126" s="60">
        <v>1</v>
      </c>
      <c r="K126" s="62"/>
      <c r="L126" s="62"/>
      <c r="M126" s="62"/>
      <c r="N126" s="62"/>
      <c r="O126" s="62"/>
      <c r="P126" s="62"/>
      <c r="Q126" s="62"/>
      <c r="R126" s="62"/>
      <c r="S126" s="62"/>
    </row>
    <row r="127" spans="1:42" ht="15.75" x14ac:dyDescent="0.25">
      <c r="B127" s="26" t="s">
        <v>99</v>
      </c>
      <c r="C127" s="27" t="s">
        <v>105</v>
      </c>
      <c r="D127" s="60"/>
      <c r="E127" s="60">
        <v>5</v>
      </c>
      <c r="F127" s="60"/>
      <c r="G127" s="60"/>
      <c r="H127" s="60"/>
      <c r="I127" s="60"/>
      <c r="J127" s="60"/>
      <c r="K127" s="62"/>
      <c r="L127" s="62"/>
      <c r="M127" s="62"/>
      <c r="N127" s="62"/>
      <c r="O127" s="62"/>
      <c r="P127" s="62"/>
      <c r="Q127" s="62"/>
      <c r="R127" s="62"/>
      <c r="S127" s="62"/>
    </row>
    <row r="128" spans="1:42" ht="15.75" x14ac:dyDescent="0.25">
      <c r="B128" s="26" t="s">
        <v>100</v>
      </c>
      <c r="C128" s="27" t="s">
        <v>105</v>
      </c>
      <c r="D128" s="60"/>
      <c r="E128" s="60"/>
      <c r="F128" s="60"/>
      <c r="G128" s="60"/>
      <c r="H128" s="60"/>
      <c r="I128" s="60"/>
      <c r="J128" s="60">
        <v>3</v>
      </c>
      <c r="K128" s="62"/>
      <c r="L128" s="62"/>
      <c r="M128" s="62"/>
      <c r="N128" s="62"/>
      <c r="O128" s="62"/>
      <c r="P128" s="62"/>
      <c r="Q128" s="62"/>
      <c r="R128" s="62"/>
      <c r="S128" s="62"/>
    </row>
    <row r="129" spans="2:19" ht="15.75" x14ac:dyDescent="0.25">
      <c r="B129" s="26" t="s">
        <v>101</v>
      </c>
      <c r="C129" s="27" t="s">
        <v>106</v>
      </c>
      <c r="D129" s="60"/>
      <c r="E129" s="60"/>
      <c r="F129" s="60"/>
      <c r="G129" s="60"/>
      <c r="H129" s="60"/>
      <c r="I129" s="60">
        <v>5</v>
      </c>
      <c r="J129" s="60"/>
      <c r="K129" s="62"/>
      <c r="L129" s="62"/>
      <c r="M129" s="62"/>
      <c r="N129" s="62"/>
      <c r="O129" s="62"/>
      <c r="P129" s="62"/>
      <c r="Q129" s="62"/>
      <c r="R129" s="62"/>
      <c r="S129" s="62"/>
    </row>
    <row r="130" spans="2:19" ht="15.75" x14ac:dyDescent="0.25">
      <c r="B130" s="26" t="s">
        <v>151</v>
      </c>
      <c r="C130" s="27" t="s">
        <v>104</v>
      </c>
      <c r="D130" s="60"/>
      <c r="E130" s="60"/>
      <c r="F130" s="60"/>
      <c r="G130" s="60"/>
      <c r="H130" s="60"/>
      <c r="I130" s="60"/>
      <c r="J130" s="60"/>
      <c r="K130" s="62"/>
      <c r="L130" s="62"/>
      <c r="M130" s="62"/>
      <c r="N130" s="62"/>
      <c r="O130" s="62"/>
      <c r="P130" s="62"/>
      <c r="Q130" s="62"/>
      <c r="R130" s="62"/>
      <c r="S130" s="62"/>
    </row>
    <row r="131" spans="2:19" ht="15.75" x14ac:dyDescent="0.25">
      <c r="B131" s="26" t="s">
        <v>152</v>
      </c>
      <c r="C131" s="27" t="s">
        <v>104</v>
      </c>
      <c r="D131" s="60"/>
      <c r="E131" s="60"/>
      <c r="F131" s="60"/>
      <c r="G131" s="60"/>
      <c r="H131" s="60"/>
      <c r="I131" s="60"/>
      <c r="J131" s="60"/>
      <c r="K131" s="62"/>
      <c r="L131" s="62"/>
      <c r="M131" s="62"/>
      <c r="N131" s="62"/>
      <c r="O131" s="62"/>
      <c r="P131" s="62"/>
      <c r="Q131" s="62"/>
      <c r="R131" s="62"/>
      <c r="S131" s="62"/>
    </row>
    <row r="132" spans="2:19" ht="15.75" x14ac:dyDescent="0.25">
      <c r="B132" s="26" t="s">
        <v>153</v>
      </c>
      <c r="C132" s="27" t="s">
        <v>104</v>
      </c>
      <c r="D132" s="60"/>
      <c r="E132" s="60"/>
      <c r="F132" s="60"/>
      <c r="G132" s="60"/>
      <c r="H132" s="60"/>
      <c r="I132" s="60"/>
      <c r="J132" s="60"/>
      <c r="K132" s="62"/>
      <c r="L132" s="62"/>
      <c r="M132" s="62"/>
      <c r="N132" s="62"/>
      <c r="O132" s="62"/>
      <c r="P132" s="62"/>
      <c r="Q132" s="62"/>
      <c r="R132" s="62"/>
      <c r="S132" s="62"/>
    </row>
    <row r="133" spans="2:19" ht="15.75" x14ac:dyDescent="0.25">
      <c r="B133" s="26" t="s">
        <v>154</v>
      </c>
      <c r="C133" s="27" t="s">
        <v>104</v>
      </c>
      <c r="D133" s="60"/>
      <c r="E133" s="60"/>
      <c r="F133" s="60"/>
      <c r="G133" s="60"/>
      <c r="H133" s="60"/>
      <c r="I133" s="60"/>
      <c r="J133" s="60"/>
      <c r="K133" s="62"/>
      <c r="L133" s="62"/>
      <c r="M133" s="62"/>
      <c r="N133" s="62"/>
      <c r="O133" s="62"/>
      <c r="P133" s="62"/>
      <c r="Q133" s="62"/>
      <c r="R133" s="62"/>
      <c r="S133" s="62"/>
    </row>
    <row r="134" spans="2:19" ht="15.75" x14ac:dyDescent="0.25">
      <c r="B134" s="26" t="s">
        <v>155</v>
      </c>
      <c r="C134" s="27" t="s">
        <v>104</v>
      </c>
      <c r="D134" s="60">
        <v>1</v>
      </c>
      <c r="E134" s="60"/>
      <c r="F134" s="60"/>
      <c r="G134" s="60"/>
      <c r="H134" s="60"/>
      <c r="I134" s="60"/>
      <c r="J134" s="60"/>
      <c r="K134" s="62"/>
      <c r="L134" s="62"/>
      <c r="M134" s="62"/>
      <c r="N134" s="62"/>
      <c r="O134" s="62"/>
      <c r="P134" s="62"/>
      <c r="Q134" s="62"/>
      <c r="R134" s="62"/>
      <c r="S134" s="62"/>
    </row>
    <row r="135" spans="2:19" ht="15.75" x14ac:dyDescent="0.25">
      <c r="B135" s="26" t="s">
        <v>156</v>
      </c>
      <c r="C135" s="27" t="s">
        <v>104</v>
      </c>
      <c r="D135" s="60"/>
      <c r="E135" s="60"/>
      <c r="F135" s="60"/>
      <c r="G135" s="60"/>
      <c r="H135" s="60"/>
      <c r="I135" s="60"/>
      <c r="J135" s="60"/>
      <c r="K135" s="62"/>
      <c r="L135" s="62"/>
      <c r="M135" s="62"/>
      <c r="N135" s="62"/>
      <c r="O135" s="62"/>
      <c r="P135" s="62"/>
      <c r="Q135" s="62"/>
      <c r="R135" s="62"/>
      <c r="S135" s="62"/>
    </row>
    <row r="136" spans="2:19" ht="15.75" x14ac:dyDescent="0.25">
      <c r="B136" s="26" t="s">
        <v>157</v>
      </c>
      <c r="C136" s="27" t="s">
        <v>104</v>
      </c>
      <c r="D136" s="60"/>
      <c r="E136" s="60"/>
      <c r="F136" s="60"/>
      <c r="G136" s="60"/>
      <c r="H136" s="60"/>
      <c r="I136" s="60"/>
      <c r="J136" s="60"/>
      <c r="K136" s="62"/>
      <c r="L136" s="62"/>
      <c r="M136" s="62"/>
      <c r="N136" s="62"/>
      <c r="O136" s="62"/>
      <c r="P136" s="62"/>
      <c r="Q136" s="62"/>
      <c r="R136" s="62"/>
      <c r="S136" s="62"/>
    </row>
    <row r="137" spans="2:19" ht="15.75" x14ac:dyDescent="0.25">
      <c r="B137" s="26" t="s">
        <v>158</v>
      </c>
      <c r="C137" s="27" t="s">
        <v>104</v>
      </c>
      <c r="D137" s="60"/>
      <c r="E137" s="60"/>
      <c r="F137" s="60"/>
      <c r="G137" s="60">
        <v>1</v>
      </c>
      <c r="H137" s="60"/>
      <c r="I137" s="60"/>
      <c r="J137" s="60"/>
      <c r="K137" s="62"/>
      <c r="L137" s="62"/>
      <c r="M137" s="62"/>
      <c r="N137" s="62"/>
      <c r="O137" s="62"/>
      <c r="P137" s="62"/>
      <c r="Q137" s="62"/>
      <c r="R137" s="62"/>
      <c r="S137" s="62"/>
    </row>
  </sheetData>
  <mergeCells count="127">
    <mergeCell ref="D1:Z1"/>
    <mergeCell ref="D2:Z2"/>
    <mergeCell ref="D3:Z3"/>
    <mergeCell ref="D4:Z4"/>
    <mergeCell ref="A18:A19"/>
    <mergeCell ref="B18:B19"/>
    <mergeCell ref="A20:A21"/>
    <mergeCell ref="B20:B21"/>
    <mergeCell ref="A22:A23"/>
    <mergeCell ref="B22:B23"/>
    <mergeCell ref="B8:C8"/>
    <mergeCell ref="B9:C9"/>
    <mergeCell ref="B10:C10"/>
    <mergeCell ref="B11:C11"/>
    <mergeCell ref="B12:C12"/>
    <mergeCell ref="B13:C13"/>
    <mergeCell ref="A30:A31"/>
    <mergeCell ref="B30:B31"/>
    <mergeCell ref="A32:A33"/>
    <mergeCell ref="B32:B33"/>
    <mergeCell ref="A34:A35"/>
    <mergeCell ref="B34:B35"/>
    <mergeCell ref="A24:A25"/>
    <mergeCell ref="B24:B25"/>
    <mergeCell ref="A26:A27"/>
    <mergeCell ref="B26:B27"/>
    <mergeCell ref="A28:A29"/>
    <mergeCell ref="B28:B29"/>
    <mergeCell ref="A42:A43"/>
    <mergeCell ref="B42:B43"/>
    <mergeCell ref="A44:A45"/>
    <mergeCell ref="B44:B45"/>
    <mergeCell ref="A46:A47"/>
    <mergeCell ref="B46:B47"/>
    <mergeCell ref="A36:A37"/>
    <mergeCell ref="B36:B37"/>
    <mergeCell ref="A38:A39"/>
    <mergeCell ref="B38:B39"/>
    <mergeCell ref="A40:A41"/>
    <mergeCell ref="B40:B41"/>
    <mergeCell ref="A54:A55"/>
    <mergeCell ref="B54:B55"/>
    <mergeCell ref="A56:A57"/>
    <mergeCell ref="B56:B57"/>
    <mergeCell ref="A58:A59"/>
    <mergeCell ref="B58:B59"/>
    <mergeCell ref="A48:A49"/>
    <mergeCell ref="B48:B49"/>
    <mergeCell ref="A50:A51"/>
    <mergeCell ref="B50:B51"/>
    <mergeCell ref="A52:A53"/>
    <mergeCell ref="B52:B53"/>
    <mergeCell ref="A66:A67"/>
    <mergeCell ref="B66:B67"/>
    <mergeCell ref="A68:A69"/>
    <mergeCell ref="B68:B69"/>
    <mergeCell ref="A70:A71"/>
    <mergeCell ref="B70:B71"/>
    <mergeCell ref="A60:A61"/>
    <mergeCell ref="B60:B61"/>
    <mergeCell ref="A62:A63"/>
    <mergeCell ref="B62:B63"/>
    <mergeCell ref="A64:A65"/>
    <mergeCell ref="B64:B65"/>
    <mergeCell ref="A78:A79"/>
    <mergeCell ref="B78:B79"/>
    <mergeCell ref="A80:A81"/>
    <mergeCell ref="B80:B81"/>
    <mergeCell ref="A82:A83"/>
    <mergeCell ref="B82:B83"/>
    <mergeCell ref="A72:A73"/>
    <mergeCell ref="B72:B73"/>
    <mergeCell ref="A74:A75"/>
    <mergeCell ref="B74:B75"/>
    <mergeCell ref="A76:A77"/>
    <mergeCell ref="B76:B77"/>
    <mergeCell ref="B100:B101"/>
    <mergeCell ref="A90:A91"/>
    <mergeCell ref="B90:B91"/>
    <mergeCell ref="A92:A93"/>
    <mergeCell ref="B92:B93"/>
    <mergeCell ref="A94:A95"/>
    <mergeCell ref="B94:B95"/>
    <mergeCell ref="A84:A85"/>
    <mergeCell ref="B84:B85"/>
    <mergeCell ref="A86:A87"/>
    <mergeCell ref="B86:B87"/>
    <mergeCell ref="A88:A89"/>
    <mergeCell ref="B88:B89"/>
    <mergeCell ref="A114:A115"/>
    <mergeCell ref="B114:B115"/>
    <mergeCell ref="A116:A117"/>
    <mergeCell ref="B116:B117"/>
    <mergeCell ref="D6:S6"/>
    <mergeCell ref="D7:S7"/>
    <mergeCell ref="D119:S119"/>
    <mergeCell ref="A108:A109"/>
    <mergeCell ref="B108:B109"/>
    <mergeCell ref="A110:A111"/>
    <mergeCell ref="B110:B111"/>
    <mergeCell ref="A112:A113"/>
    <mergeCell ref="B112:B113"/>
    <mergeCell ref="A102:A103"/>
    <mergeCell ref="B102:B103"/>
    <mergeCell ref="A104:A105"/>
    <mergeCell ref="B104:B105"/>
    <mergeCell ref="A106:A107"/>
    <mergeCell ref="B106:B107"/>
    <mergeCell ref="A96:A97"/>
    <mergeCell ref="B96:B97"/>
    <mergeCell ref="A98:A99"/>
    <mergeCell ref="B98:B99"/>
    <mergeCell ref="A100:A101"/>
    <mergeCell ref="AO15:AP15"/>
    <mergeCell ref="AC16:AD16"/>
    <mergeCell ref="AE16:AF16"/>
    <mergeCell ref="AG16:AH16"/>
    <mergeCell ref="AI16:AJ16"/>
    <mergeCell ref="AK16:AL16"/>
    <mergeCell ref="AM16:AN16"/>
    <mergeCell ref="AO16:AP16"/>
    <mergeCell ref="AC15:AD15"/>
    <mergeCell ref="AE15:AF15"/>
    <mergeCell ref="AG15:AH15"/>
    <mergeCell ref="AI15:AJ15"/>
    <mergeCell ref="AK15:AL15"/>
    <mergeCell ref="AM15:AN15"/>
  </mergeCells>
  <conditionalFormatting sqref="T18:V18 T20:V20 T22:V22 T24:V24 T26:V26 T28:V28 T30:V30 T32:V32 T34:V34 T36:V36 T38:V38 T40:V40 T42:V42 T44:V44 T46:V46 T48:V48 T50:V50 T52:V52 T54:V54 T56:V56 T58:V58 T60:V60 T62:V62 T64:V64 T66:V66 T68:V68 T70:V70 T72:V72 T74:V74 T76:V76 T78:V78 T80:V80 T82:V82 T84:V84 T86:V86 T88:V88 T90:V90 T92:V92 T94:V94 T96:V96 T98:V98 T100:V100 T102:V102 T104:V104 T106:V106 T108:V108 T110:V110 T112:V112 T114:V114 T116:V116">
    <cfRule type="cellIs" dxfId="20" priority="1" operator="equal">
      <formula>"FAIL"</formula>
    </cfRule>
  </conditionalFormatting>
  <dataValidations count="1">
    <dataValidation type="whole" allowBlank="1" showInputMessage="1" showErrorMessage="1" errorTitle="Bonus out of range" error="The bonus Carrots you awarded exceeds the minimum and/or maximum limit for this Task! Enter the correct value (only integer valueas are accepted)." sqref="D19:S19 D21:S21 D117:S117 D25:S25 D27:S27 D29:S29 D31:S31 D33:S33 D35:S35 D37:S37 D39:S39 D41:S41 D43:S43 D45:S45 D47:S47 D49:S49 D51:S51 D53:S53 D55:S55 D57:S57 D59:S59 D61:S61 D63:S63 D65:S65 D67:S67 D69:S69 D71:S71 D73:S73 D75:S75 D77:S77 D79:S79 D81:S81 D83:S83 D85:S85 D87:S87 D89:S89 D91:S91 D93:S93 D95:S95 D97:S97 D99:S99 D101:S101 D103:S103 D105:S105 D107:S107 D109:S109 D111:S111 D113:S113 D115:S115 D23:S23" xr:uid="{363460D2-200B-40A9-8820-153BCD1580B4}">
      <formula1>D$15</formula1>
      <formula2>D$16</formula2>
    </dataValidation>
  </dataValidations>
  <pageMargins left="0.7" right="0.7" top="0.75" bottom="0.75" header="0.3" footer="0.3"/>
  <pageSetup paperSize="9" orientation="portrait" horizontalDpi="4294967293"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9A0AA4D9-C566-4459-9458-DB37F06A9217}">
          <x14:formula1>
            <xm:f>Controls!$A$8:$A$14</xm:f>
          </x14:formula1>
          <xm:sqref>D116:S116 D20:S20 D18:S18 D24:S24 D26:S26 D28:S28 D30:S30 D32:S32 D34:S34 D36:S36 D38:S38 D40:S40 D42:S42 D44:S44 D46:S46 D48:S48 D50:S50 D52:S52 D54:S54 D56:S56 D58:S58 D60:S60 D62:S62 D64:S64 D66:S66 D68:S68 D70:S70 D72:S72 D74:S74 D76:S76 D78:S78 D80:S80 D82:S82 D84:S84 D86:S86 D88:S88 D90:S90 D92:S92 D94:S94 D96:S96 D98:S98 D100:S100 D102:S102 D104:S104 D106:S106 D108:S108 D110:S110 D112:S112 D114:S114 D22:S22</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CA8CE-F393-4649-856B-18F4F3FC8BEA}">
  <sheetPr codeName="Arkusz12">
    <tabColor theme="5" tint="0.39997558519241921"/>
  </sheetPr>
  <dimension ref="A1:AA34"/>
  <sheetViews>
    <sheetView zoomScale="70" zoomScaleNormal="70" workbookViewId="0">
      <pane xSplit="3" ySplit="13" topLeftCell="D14" activePane="bottomRight" state="frozen"/>
      <selection pane="topRight" activeCell="D1" sqref="D1"/>
      <selection pane="bottomLeft" activeCell="A10" sqref="A10"/>
      <selection pane="bottomRight" activeCell="H38" sqref="H38"/>
    </sheetView>
  </sheetViews>
  <sheetFormatPr defaultRowHeight="15" x14ac:dyDescent="0.25"/>
  <cols>
    <col min="1" max="1" width="14.7109375" customWidth="1"/>
    <col min="2" max="2" width="26.28515625" customWidth="1"/>
    <col min="3" max="3" width="7.28515625" bestFit="1" customWidth="1"/>
    <col min="4" max="19" width="6.28515625" customWidth="1"/>
    <col min="20" max="23" width="11.7109375" customWidth="1"/>
    <col min="24" max="46" width="5.7109375" customWidth="1"/>
    <col min="47" max="48" width="11.7109375" customWidth="1"/>
    <col min="49" max="55" width="5.7109375" customWidth="1"/>
  </cols>
  <sheetData>
    <row r="1" spans="1:27" ht="15.75" x14ac:dyDescent="0.25">
      <c r="D1" s="189" t="s">
        <v>293</v>
      </c>
      <c r="E1" s="190"/>
      <c r="F1" s="190"/>
      <c r="G1" s="190"/>
      <c r="H1" s="190"/>
      <c r="I1" s="190"/>
      <c r="J1" s="190"/>
      <c r="K1" s="190"/>
      <c r="L1" s="190"/>
      <c r="M1" s="190"/>
      <c r="N1" s="190"/>
      <c r="O1" s="190"/>
      <c r="P1" s="190"/>
      <c r="Q1" s="190"/>
      <c r="R1" s="190"/>
      <c r="S1" s="190"/>
      <c r="T1" s="190"/>
      <c r="U1" s="190"/>
      <c r="V1" s="190"/>
      <c r="W1" s="190"/>
      <c r="X1" s="190"/>
      <c r="Y1" s="190"/>
      <c r="Z1" s="190"/>
      <c r="AA1" s="190"/>
    </row>
    <row r="2" spans="1:27" ht="28.9" customHeight="1" x14ac:dyDescent="0.25">
      <c r="D2" s="185" t="s">
        <v>456</v>
      </c>
      <c r="E2" s="186"/>
      <c r="F2" s="186"/>
      <c r="G2" s="186"/>
      <c r="H2" s="186"/>
      <c r="I2" s="186"/>
      <c r="J2" s="186"/>
      <c r="K2" s="186"/>
      <c r="L2" s="186"/>
      <c r="M2" s="186"/>
      <c r="N2" s="186"/>
      <c r="O2" s="186"/>
      <c r="P2" s="186"/>
      <c r="Q2" s="186"/>
      <c r="R2" s="186"/>
      <c r="S2" s="186"/>
      <c r="T2" s="186"/>
      <c r="U2" s="186"/>
      <c r="V2" s="186"/>
      <c r="W2" s="186"/>
      <c r="X2" s="186"/>
      <c r="Y2" s="186"/>
      <c r="Z2" s="186"/>
      <c r="AA2" s="187"/>
    </row>
    <row r="3" spans="1:27" ht="51" customHeight="1" x14ac:dyDescent="0.25">
      <c r="D3" s="177" t="s">
        <v>453</v>
      </c>
      <c r="E3" s="178"/>
      <c r="F3" s="178"/>
      <c r="G3" s="178"/>
      <c r="H3" s="178"/>
      <c r="I3" s="178"/>
      <c r="J3" s="178"/>
      <c r="K3" s="178"/>
      <c r="L3" s="178"/>
      <c r="M3" s="178"/>
      <c r="N3" s="178"/>
      <c r="O3" s="178"/>
      <c r="P3" s="178"/>
      <c r="Q3" s="178"/>
      <c r="R3" s="178"/>
      <c r="S3" s="178"/>
      <c r="T3" s="178"/>
      <c r="U3" s="178"/>
      <c r="V3" s="178"/>
      <c r="W3" s="178"/>
      <c r="X3" s="178"/>
      <c r="Y3" s="178"/>
      <c r="Z3" s="178"/>
      <c r="AA3" s="179"/>
    </row>
    <row r="5" spans="1:27" ht="21" x14ac:dyDescent="0.35">
      <c r="D5" s="215" t="s">
        <v>249</v>
      </c>
      <c r="E5" s="215"/>
      <c r="F5" s="215"/>
      <c r="G5" s="215"/>
      <c r="H5" s="215"/>
      <c r="I5" s="215"/>
      <c r="J5" s="215"/>
      <c r="K5" s="215"/>
      <c r="L5" s="215"/>
      <c r="M5" s="215"/>
      <c r="N5" s="215"/>
      <c r="O5" s="215"/>
      <c r="P5" s="215"/>
      <c r="Q5" s="215"/>
      <c r="R5" s="215"/>
      <c r="S5" s="215"/>
    </row>
    <row r="6" spans="1:27" ht="21" x14ac:dyDescent="0.35">
      <c r="D6" s="215" t="s">
        <v>248</v>
      </c>
      <c r="E6" s="215"/>
      <c r="F6" s="215"/>
      <c r="G6" s="215"/>
      <c r="H6" s="215"/>
      <c r="I6" s="215"/>
      <c r="J6" s="215"/>
      <c r="K6" s="215"/>
      <c r="L6" s="215"/>
      <c r="M6" s="215"/>
      <c r="N6" s="215"/>
      <c r="O6" s="215"/>
      <c r="P6" s="215"/>
      <c r="Q6" s="215"/>
      <c r="R6" s="215"/>
      <c r="S6" s="215"/>
    </row>
    <row r="7" spans="1:27" x14ac:dyDescent="0.25">
      <c r="B7" s="198" t="s">
        <v>170</v>
      </c>
      <c r="C7" s="198"/>
      <c r="D7" s="63" t="s">
        <v>250</v>
      </c>
      <c r="E7" s="63" t="s">
        <v>251</v>
      </c>
      <c r="F7" s="63" t="s">
        <v>252</v>
      </c>
      <c r="G7" s="63" t="s">
        <v>253</v>
      </c>
      <c r="H7" s="63" t="s">
        <v>254</v>
      </c>
      <c r="I7" s="63" t="s">
        <v>255</v>
      </c>
      <c r="J7" s="63" t="s">
        <v>256</v>
      </c>
      <c r="K7" s="64" t="s">
        <v>257</v>
      </c>
      <c r="L7" s="64" t="s">
        <v>258</v>
      </c>
      <c r="M7" s="64" t="s">
        <v>259</v>
      </c>
      <c r="N7" s="64" t="s">
        <v>260</v>
      </c>
      <c r="O7" s="64" t="s">
        <v>261</v>
      </c>
      <c r="P7" s="64" t="s">
        <v>262</v>
      </c>
      <c r="Q7" s="64" t="s">
        <v>263</v>
      </c>
      <c r="R7" s="64" t="s">
        <v>264</v>
      </c>
      <c r="S7" s="64" t="s">
        <v>265</v>
      </c>
    </row>
    <row r="8" spans="1:27" ht="130.9" customHeight="1" x14ac:dyDescent="0.25">
      <c r="B8" s="198" t="s">
        <v>171</v>
      </c>
      <c r="C8" s="198"/>
      <c r="D8" s="65" t="s">
        <v>74</v>
      </c>
      <c r="E8" s="65" t="s">
        <v>75</v>
      </c>
      <c r="F8" s="65" t="s">
        <v>76</v>
      </c>
      <c r="G8" s="65" t="s">
        <v>82</v>
      </c>
      <c r="H8" s="65" t="s">
        <v>79</v>
      </c>
      <c r="I8" s="65" t="s">
        <v>80</v>
      </c>
      <c r="J8" s="65" t="s">
        <v>81</v>
      </c>
      <c r="K8" s="66" t="s">
        <v>77</v>
      </c>
      <c r="L8" s="66" t="s">
        <v>78</v>
      </c>
      <c r="M8" s="66" t="s">
        <v>83</v>
      </c>
      <c r="N8" s="66" t="s">
        <v>84</v>
      </c>
      <c r="O8" s="66" t="s">
        <v>85</v>
      </c>
      <c r="P8" s="66" t="s">
        <v>86</v>
      </c>
      <c r="Q8" s="66" t="s">
        <v>87</v>
      </c>
      <c r="R8" s="66" t="s">
        <v>88</v>
      </c>
      <c r="S8" s="66" t="s">
        <v>89</v>
      </c>
    </row>
    <row r="9" spans="1:27" x14ac:dyDescent="0.25">
      <c r="B9" s="198" t="s">
        <v>162</v>
      </c>
      <c r="C9" s="198"/>
      <c r="D9" s="14" t="s">
        <v>146</v>
      </c>
      <c r="E9" s="14" t="s">
        <v>146</v>
      </c>
      <c r="F9" s="14" t="s">
        <v>146</v>
      </c>
      <c r="G9" s="14" t="s">
        <v>146</v>
      </c>
      <c r="H9" s="14" t="s">
        <v>146</v>
      </c>
      <c r="I9" s="14" t="s">
        <v>146</v>
      </c>
      <c r="J9" s="14" t="s">
        <v>146</v>
      </c>
      <c r="K9" s="6" t="s">
        <v>7</v>
      </c>
      <c r="L9" s="6" t="s">
        <v>7</v>
      </c>
      <c r="M9" s="6" t="s">
        <v>7</v>
      </c>
      <c r="N9" s="6" t="s">
        <v>7</v>
      </c>
      <c r="O9" s="6" t="s">
        <v>7</v>
      </c>
      <c r="P9" s="6" t="s">
        <v>7</v>
      </c>
      <c r="Q9" s="6" t="s">
        <v>7</v>
      </c>
      <c r="R9" s="6" t="s">
        <v>7</v>
      </c>
      <c r="S9" s="6" t="s">
        <v>7</v>
      </c>
    </row>
    <row r="10" spans="1:27" x14ac:dyDescent="0.25">
      <c r="B10" s="198" t="s">
        <v>163</v>
      </c>
      <c r="C10" s="198"/>
      <c r="D10" s="14" t="s">
        <v>3</v>
      </c>
      <c r="E10" s="14" t="s">
        <v>1</v>
      </c>
      <c r="F10" s="14" t="s">
        <v>3</v>
      </c>
      <c r="G10" s="14" t="s">
        <v>1</v>
      </c>
      <c r="H10" s="14" t="s">
        <v>1</v>
      </c>
      <c r="I10" s="14" t="s">
        <v>1</v>
      </c>
      <c r="J10" s="14" t="s">
        <v>1</v>
      </c>
      <c r="K10" s="6" t="s">
        <v>3</v>
      </c>
      <c r="L10" s="6" t="s">
        <v>1</v>
      </c>
      <c r="M10" s="6" t="s">
        <v>1</v>
      </c>
      <c r="N10" s="6" t="s">
        <v>3</v>
      </c>
      <c r="O10" s="6" t="s">
        <v>3</v>
      </c>
      <c r="P10" s="6" t="s">
        <v>3</v>
      </c>
      <c r="Q10" s="6" t="s">
        <v>3</v>
      </c>
      <c r="R10" s="6" t="s">
        <v>3</v>
      </c>
      <c r="S10" s="6" t="s">
        <v>1</v>
      </c>
    </row>
    <row r="11" spans="1:27" x14ac:dyDescent="0.25">
      <c r="B11" s="198" t="s">
        <v>164</v>
      </c>
      <c r="C11" s="198"/>
      <c r="D11" s="14" t="s">
        <v>2</v>
      </c>
      <c r="E11" s="14" t="s">
        <v>5</v>
      </c>
      <c r="F11" s="14" t="s">
        <v>2</v>
      </c>
      <c r="G11" s="14" t="s">
        <v>2</v>
      </c>
      <c r="H11" s="14" t="s">
        <v>2</v>
      </c>
      <c r="I11" s="14" t="s">
        <v>5</v>
      </c>
      <c r="J11" s="14" t="s">
        <v>2</v>
      </c>
      <c r="K11" s="6" t="s">
        <v>5</v>
      </c>
      <c r="L11" s="6" t="s">
        <v>5</v>
      </c>
      <c r="M11" s="6" t="s">
        <v>5</v>
      </c>
      <c r="N11" s="6" t="s">
        <v>5</v>
      </c>
      <c r="O11" s="6" t="s">
        <v>5</v>
      </c>
      <c r="P11" s="6" t="s">
        <v>5</v>
      </c>
      <c r="Q11" s="6" t="s">
        <v>5</v>
      </c>
      <c r="R11" s="6" t="s">
        <v>5</v>
      </c>
      <c r="S11" s="6" t="s">
        <v>5</v>
      </c>
    </row>
    <row r="12" spans="1:27" x14ac:dyDescent="0.25">
      <c r="B12" s="199" t="s">
        <v>161</v>
      </c>
      <c r="C12" s="198"/>
      <c r="D12" s="14"/>
      <c r="E12" s="14"/>
      <c r="F12" s="14"/>
      <c r="G12" s="14"/>
      <c r="H12" s="14"/>
      <c r="I12" s="14"/>
      <c r="J12" s="14"/>
      <c r="K12" s="6" t="s">
        <v>23</v>
      </c>
      <c r="L12" s="6" t="s">
        <v>23</v>
      </c>
      <c r="M12" s="6" t="s">
        <v>137</v>
      </c>
      <c r="N12" s="6" t="s">
        <v>137</v>
      </c>
      <c r="O12" s="6" t="s">
        <v>137</v>
      </c>
      <c r="P12" s="6" t="s">
        <v>23</v>
      </c>
      <c r="Q12" s="6" t="s">
        <v>23</v>
      </c>
      <c r="R12" s="6" t="s">
        <v>23</v>
      </c>
      <c r="S12" s="6" t="s">
        <v>23</v>
      </c>
    </row>
    <row r="13" spans="1:27" ht="31.5" x14ac:dyDescent="0.25">
      <c r="A13" s="203" t="s">
        <v>166</v>
      </c>
      <c r="B13" s="203"/>
      <c r="C13" s="30" t="s">
        <v>165</v>
      </c>
      <c r="D13" s="33" t="str">
        <f t="shared" ref="D13:S13" si="0">D7</f>
        <v>#4.1.1</v>
      </c>
      <c r="E13" s="33" t="str">
        <f t="shared" si="0"/>
        <v>#4.1.2</v>
      </c>
      <c r="F13" s="33" t="str">
        <f t="shared" si="0"/>
        <v>#4.1.3</v>
      </c>
      <c r="G13" s="33" t="str">
        <f t="shared" si="0"/>
        <v>#4.2.1</v>
      </c>
      <c r="H13" s="33" t="str">
        <f t="shared" si="0"/>
        <v>#4.3.1</v>
      </c>
      <c r="I13" s="33" t="str">
        <f t="shared" si="0"/>
        <v>#4.3.2</v>
      </c>
      <c r="J13" s="33" t="str">
        <f t="shared" si="0"/>
        <v>#4.3.3</v>
      </c>
      <c r="K13" s="33" t="str">
        <f t="shared" si="0"/>
        <v>#4.1.4</v>
      </c>
      <c r="L13" s="33" t="str">
        <f t="shared" si="0"/>
        <v>#4.1.5</v>
      </c>
      <c r="M13" s="33" t="str">
        <f t="shared" si="0"/>
        <v>#4.3.4</v>
      </c>
      <c r="N13" s="33" t="str">
        <f t="shared" si="0"/>
        <v>#4.3.5</v>
      </c>
      <c r="O13" s="33" t="str">
        <f t="shared" si="0"/>
        <v>#4.3.6</v>
      </c>
      <c r="P13" s="33" t="str">
        <f t="shared" si="0"/>
        <v>#4.3.7</v>
      </c>
      <c r="Q13" s="33" t="str">
        <f t="shared" si="0"/>
        <v>#4.3.8</v>
      </c>
      <c r="R13" s="33" t="str">
        <f t="shared" si="0"/>
        <v>#4.3.9</v>
      </c>
      <c r="S13" s="33" t="str">
        <f t="shared" si="0"/>
        <v>#4.3.10</v>
      </c>
      <c r="T13" s="34" t="s">
        <v>173</v>
      </c>
      <c r="U13" s="34" t="s">
        <v>174</v>
      </c>
    </row>
    <row r="14" spans="1:27" ht="15.6" customHeight="1" x14ac:dyDescent="0.25">
      <c r="A14" s="201" t="s">
        <v>131</v>
      </c>
      <c r="B14" s="35" t="s">
        <v>149</v>
      </c>
      <c r="C14" s="20" t="s">
        <v>106</v>
      </c>
      <c r="D14" s="59">
        <v>0</v>
      </c>
      <c r="E14" s="59">
        <v>0</v>
      </c>
      <c r="F14" s="59">
        <v>0</v>
      </c>
      <c r="G14" s="59">
        <v>0</v>
      </c>
      <c r="H14" s="59">
        <v>0</v>
      </c>
      <c r="I14" s="59">
        <v>0</v>
      </c>
      <c r="J14" s="59">
        <v>0</v>
      </c>
      <c r="K14" s="61">
        <v>0</v>
      </c>
      <c r="L14" s="61">
        <v>0</v>
      </c>
      <c r="M14" s="61">
        <v>0</v>
      </c>
      <c r="N14" s="61">
        <v>0</v>
      </c>
      <c r="O14" s="61">
        <v>0</v>
      </c>
      <c r="P14" s="61">
        <v>0</v>
      </c>
      <c r="Q14" s="61">
        <v>0</v>
      </c>
      <c r="R14" s="61">
        <v>0</v>
      </c>
      <c r="S14" s="61">
        <v>0</v>
      </c>
      <c r="T14" s="40">
        <f>SUM(D14:S14)</f>
        <v>0</v>
      </c>
      <c r="U14" s="40">
        <f>T14+'Mod3 Settings'!AN14</f>
        <v>0</v>
      </c>
    </row>
    <row r="15" spans="1:27" ht="15.6" customHeight="1" x14ac:dyDescent="0.25">
      <c r="A15" s="201"/>
      <c r="B15" s="35" t="s">
        <v>150</v>
      </c>
      <c r="C15" s="20" t="s">
        <v>106</v>
      </c>
      <c r="D15" s="59">
        <v>3</v>
      </c>
      <c r="E15" s="59">
        <v>2</v>
      </c>
      <c r="F15" s="59">
        <v>2</v>
      </c>
      <c r="G15" s="59">
        <v>4</v>
      </c>
      <c r="H15" s="59">
        <v>3</v>
      </c>
      <c r="I15" s="59">
        <v>4</v>
      </c>
      <c r="J15" s="59">
        <v>4</v>
      </c>
      <c r="K15" s="61">
        <v>2</v>
      </c>
      <c r="L15" s="61">
        <v>2</v>
      </c>
      <c r="M15" s="61">
        <v>3</v>
      </c>
      <c r="N15" s="61">
        <v>3</v>
      </c>
      <c r="O15" s="61">
        <v>3</v>
      </c>
      <c r="P15" s="61">
        <v>3</v>
      </c>
      <c r="Q15" s="61">
        <v>4</v>
      </c>
      <c r="R15" s="61">
        <v>3</v>
      </c>
      <c r="S15" s="61">
        <v>3</v>
      </c>
      <c r="T15" s="40">
        <f t="shared" ref="T15:T33" si="1">SUM(D15:S15)</f>
        <v>48</v>
      </c>
      <c r="U15" s="40">
        <f>T15+'Mod3 Settings'!AN15</f>
        <v>236</v>
      </c>
    </row>
    <row r="16" spans="1:27" ht="15.75" x14ac:dyDescent="0.25">
      <c r="A16" s="202" t="s">
        <v>172</v>
      </c>
      <c r="B16" s="36" t="s">
        <v>148</v>
      </c>
      <c r="C16" s="27" t="s">
        <v>106</v>
      </c>
      <c r="D16" s="59"/>
      <c r="E16" s="59"/>
      <c r="F16" s="59"/>
      <c r="G16" s="59"/>
      <c r="H16" s="59"/>
      <c r="I16" s="59"/>
      <c r="J16" s="59"/>
      <c r="K16" s="61">
        <v>1</v>
      </c>
      <c r="L16" s="61">
        <v>2</v>
      </c>
      <c r="M16" s="61">
        <v>3</v>
      </c>
      <c r="N16" s="61">
        <v>4</v>
      </c>
      <c r="O16" s="61">
        <v>4</v>
      </c>
      <c r="P16" s="61">
        <v>2</v>
      </c>
      <c r="Q16" s="61">
        <v>2</v>
      </c>
      <c r="R16" s="61">
        <v>2</v>
      </c>
      <c r="S16" s="61">
        <v>2</v>
      </c>
      <c r="T16" s="40">
        <f t="shared" si="1"/>
        <v>22</v>
      </c>
      <c r="U16" s="40">
        <f>T16+'Mod3 Settings'!AN16</f>
        <v>119</v>
      </c>
    </row>
    <row r="17" spans="1:21" ht="15.75" x14ac:dyDescent="0.25">
      <c r="A17" s="202"/>
      <c r="B17" s="26" t="s">
        <v>90</v>
      </c>
      <c r="C17" s="27" t="s">
        <v>103</v>
      </c>
      <c r="D17" s="60"/>
      <c r="E17" s="60"/>
      <c r="F17" s="60"/>
      <c r="G17" s="60"/>
      <c r="H17" s="60"/>
      <c r="I17" s="60"/>
      <c r="J17" s="60"/>
      <c r="K17" s="62"/>
      <c r="L17" s="62"/>
      <c r="M17" s="62"/>
      <c r="N17" s="62"/>
      <c r="O17" s="62"/>
      <c r="P17" s="62"/>
      <c r="Q17" s="62"/>
      <c r="R17" s="62"/>
      <c r="S17" s="62"/>
      <c r="T17" s="40">
        <f t="shared" si="1"/>
        <v>0</v>
      </c>
      <c r="U17" s="40">
        <f>T17+'Mod3 Settings'!AN17</f>
        <v>2</v>
      </c>
    </row>
    <row r="18" spans="1:21" ht="15.75" x14ac:dyDescent="0.25">
      <c r="A18" s="202"/>
      <c r="B18" s="26" t="s">
        <v>91</v>
      </c>
      <c r="C18" s="27" t="s">
        <v>103</v>
      </c>
      <c r="D18" s="60"/>
      <c r="E18" s="60"/>
      <c r="F18" s="60">
        <v>1</v>
      </c>
      <c r="G18" s="60"/>
      <c r="H18" s="60"/>
      <c r="I18" s="60"/>
      <c r="J18" s="60"/>
      <c r="K18" s="62"/>
      <c r="L18" s="62"/>
      <c r="M18" s="62"/>
      <c r="N18" s="62"/>
      <c r="O18" s="62"/>
      <c r="P18" s="62"/>
      <c r="Q18" s="62"/>
      <c r="R18" s="62"/>
      <c r="S18" s="62"/>
      <c r="T18" s="40">
        <f t="shared" si="1"/>
        <v>1</v>
      </c>
      <c r="U18" s="40">
        <f>T18+'Mod3 Settings'!AN18</f>
        <v>6</v>
      </c>
    </row>
    <row r="19" spans="1:21" ht="15.75" x14ac:dyDescent="0.25">
      <c r="A19" s="202"/>
      <c r="B19" s="26" t="s">
        <v>92</v>
      </c>
      <c r="C19" s="27" t="s">
        <v>103</v>
      </c>
      <c r="D19" s="60"/>
      <c r="E19" s="60"/>
      <c r="F19" s="60"/>
      <c r="G19" s="60"/>
      <c r="H19" s="60"/>
      <c r="I19" s="60"/>
      <c r="J19" s="60"/>
      <c r="K19" s="62"/>
      <c r="L19" s="62"/>
      <c r="M19" s="62"/>
      <c r="N19" s="62"/>
      <c r="O19" s="62"/>
      <c r="P19" s="62"/>
      <c r="Q19" s="62"/>
      <c r="R19" s="62"/>
      <c r="S19" s="62"/>
      <c r="T19" s="40">
        <f t="shared" si="1"/>
        <v>0</v>
      </c>
      <c r="U19" s="40">
        <f>T19+'Mod3 Settings'!AN19</f>
        <v>4</v>
      </c>
    </row>
    <row r="20" spans="1:21" ht="15.75" x14ac:dyDescent="0.25">
      <c r="A20" s="202"/>
      <c r="B20" s="26" t="s">
        <v>133</v>
      </c>
      <c r="C20" s="27" t="s">
        <v>103</v>
      </c>
      <c r="D20" s="60"/>
      <c r="E20" s="60"/>
      <c r="F20" s="60"/>
      <c r="G20" s="60"/>
      <c r="H20" s="60">
        <v>2</v>
      </c>
      <c r="I20" s="60"/>
      <c r="J20" s="60"/>
      <c r="K20" s="62"/>
      <c r="L20" s="62"/>
      <c r="M20" s="62"/>
      <c r="N20" s="62"/>
      <c r="O20" s="62"/>
      <c r="P20" s="62"/>
      <c r="Q20" s="62"/>
      <c r="R20" s="62"/>
      <c r="S20" s="62"/>
      <c r="T20" s="40">
        <f t="shared" si="1"/>
        <v>2</v>
      </c>
      <c r="U20" s="40">
        <f>T20+'Mod3 Settings'!AN20</f>
        <v>10</v>
      </c>
    </row>
    <row r="21" spans="1:21" ht="15.75" x14ac:dyDescent="0.25">
      <c r="A21" s="202"/>
      <c r="B21" s="26" t="s">
        <v>134</v>
      </c>
      <c r="C21" s="27" t="s">
        <v>103</v>
      </c>
      <c r="D21" s="60"/>
      <c r="E21" s="60"/>
      <c r="F21" s="60"/>
      <c r="G21" s="60"/>
      <c r="H21" s="60"/>
      <c r="I21" s="60">
        <v>1</v>
      </c>
      <c r="J21" s="60"/>
      <c r="K21" s="62"/>
      <c r="L21" s="62"/>
      <c r="M21" s="62"/>
      <c r="N21" s="62"/>
      <c r="O21" s="62"/>
      <c r="P21" s="62"/>
      <c r="Q21" s="62"/>
      <c r="R21" s="62"/>
      <c r="S21" s="62"/>
      <c r="T21" s="40">
        <f t="shared" si="1"/>
        <v>1</v>
      </c>
      <c r="U21" s="40">
        <f>T21+'Mod3 Settings'!AN21</f>
        <v>7</v>
      </c>
    </row>
    <row r="22" spans="1:21" ht="15.75" x14ac:dyDescent="0.25">
      <c r="A22" s="202"/>
      <c r="B22" s="26" t="s">
        <v>107</v>
      </c>
      <c r="C22" s="27" t="s">
        <v>103</v>
      </c>
      <c r="D22" s="60"/>
      <c r="E22" s="60"/>
      <c r="F22" s="60"/>
      <c r="G22" s="60"/>
      <c r="H22" s="60"/>
      <c r="I22" s="60"/>
      <c r="J22" s="60">
        <v>1</v>
      </c>
      <c r="K22" s="62"/>
      <c r="L22" s="62"/>
      <c r="M22" s="62"/>
      <c r="N22" s="62"/>
      <c r="O22" s="62"/>
      <c r="P22" s="62"/>
      <c r="Q22" s="62"/>
      <c r="R22" s="62"/>
      <c r="S22" s="62"/>
      <c r="T22" s="40">
        <f t="shared" si="1"/>
        <v>1</v>
      </c>
      <c r="U22" s="40">
        <f>T22+'Mod3 Settings'!AN22</f>
        <v>1</v>
      </c>
    </row>
    <row r="23" spans="1:21" ht="15.75" x14ac:dyDescent="0.25">
      <c r="A23" s="202"/>
      <c r="B23" s="26" t="s">
        <v>99</v>
      </c>
      <c r="C23" s="27" t="s">
        <v>105</v>
      </c>
      <c r="D23" s="60"/>
      <c r="E23" s="60">
        <v>5</v>
      </c>
      <c r="F23" s="60"/>
      <c r="G23" s="60"/>
      <c r="H23" s="60"/>
      <c r="I23" s="60"/>
      <c r="J23" s="60"/>
      <c r="K23" s="62"/>
      <c r="L23" s="62"/>
      <c r="M23" s="62"/>
      <c r="N23" s="62"/>
      <c r="O23" s="62"/>
      <c r="P23" s="62"/>
      <c r="Q23" s="62"/>
      <c r="R23" s="62"/>
      <c r="S23" s="62"/>
      <c r="T23" s="40">
        <f t="shared" si="1"/>
        <v>5</v>
      </c>
      <c r="U23" s="40">
        <f>T23+'Mod3 Settings'!AN23</f>
        <v>33</v>
      </c>
    </row>
    <row r="24" spans="1:21" ht="15.75" x14ac:dyDescent="0.25">
      <c r="A24" s="202"/>
      <c r="B24" s="26" t="s">
        <v>100</v>
      </c>
      <c r="C24" s="27" t="s">
        <v>105</v>
      </c>
      <c r="D24" s="60"/>
      <c r="E24" s="60"/>
      <c r="F24" s="60"/>
      <c r="G24" s="60"/>
      <c r="H24" s="60"/>
      <c r="I24" s="60"/>
      <c r="J24" s="60">
        <v>3</v>
      </c>
      <c r="K24" s="62"/>
      <c r="L24" s="62"/>
      <c r="M24" s="62"/>
      <c r="N24" s="62"/>
      <c r="O24" s="62"/>
      <c r="P24" s="62"/>
      <c r="Q24" s="62"/>
      <c r="R24" s="62"/>
      <c r="S24" s="62"/>
      <c r="T24" s="40">
        <f t="shared" si="1"/>
        <v>3</v>
      </c>
      <c r="U24" s="40">
        <f>T24+'Mod3 Settings'!AN24</f>
        <v>13</v>
      </c>
    </row>
    <row r="25" spans="1:21" ht="15.75" x14ac:dyDescent="0.25">
      <c r="A25" s="202"/>
      <c r="B25" s="26" t="s">
        <v>101</v>
      </c>
      <c r="C25" s="27" t="s">
        <v>106</v>
      </c>
      <c r="D25" s="60"/>
      <c r="E25" s="60"/>
      <c r="F25" s="60"/>
      <c r="G25" s="60"/>
      <c r="H25" s="60"/>
      <c r="I25" s="60">
        <v>5</v>
      </c>
      <c r="J25" s="60"/>
      <c r="K25" s="62"/>
      <c r="L25" s="62"/>
      <c r="M25" s="62"/>
      <c r="N25" s="62"/>
      <c r="O25" s="62"/>
      <c r="P25" s="62"/>
      <c r="Q25" s="62"/>
      <c r="R25" s="62"/>
      <c r="S25" s="62"/>
      <c r="T25" s="40">
        <f t="shared" si="1"/>
        <v>5</v>
      </c>
      <c r="U25" s="40">
        <f>T25+'Mod3 Settings'!AN25</f>
        <v>35</v>
      </c>
    </row>
    <row r="26" spans="1:21" ht="15.75" x14ac:dyDescent="0.25">
      <c r="A26" s="202"/>
      <c r="B26" s="26" t="s">
        <v>151</v>
      </c>
      <c r="C26" s="27" t="s">
        <v>104</v>
      </c>
      <c r="D26" s="60"/>
      <c r="E26" s="60"/>
      <c r="F26" s="60"/>
      <c r="G26" s="60"/>
      <c r="H26" s="60"/>
      <c r="I26" s="60"/>
      <c r="J26" s="60"/>
      <c r="K26" s="62"/>
      <c r="L26" s="62"/>
      <c r="M26" s="62"/>
      <c r="N26" s="62"/>
      <c r="O26" s="62"/>
      <c r="P26" s="62"/>
      <c r="Q26" s="62"/>
      <c r="R26" s="62"/>
      <c r="S26" s="62"/>
      <c r="T26" s="40">
        <f t="shared" si="1"/>
        <v>0</v>
      </c>
      <c r="U26" s="40">
        <f>T26+'Mod3 Settings'!AN26</f>
        <v>1</v>
      </c>
    </row>
    <row r="27" spans="1:21" ht="15.75" x14ac:dyDescent="0.25">
      <c r="A27" s="202"/>
      <c r="B27" s="26" t="s">
        <v>152</v>
      </c>
      <c r="C27" s="27" t="s">
        <v>104</v>
      </c>
      <c r="D27" s="60"/>
      <c r="E27" s="60"/>
      <c r="F27" s="60"/>
      <c r="G27" s="60"/>
      <c r="H27" s="60"/>
      <c r="I27" s="60"/>
      <c r="J27" s="60"/>
      <c r="K27" s="62"/>
      <c r="L27" s="62"/>
      <c r="M27" s="62"/>
      <c r="N27" s="62"/>
      <c r="O27" s="62"/>
      <c r="P27" s="62"/>
      <c r="Q27" s="62"/>
      <c r="R27" s="62"/>
      <c r="S27" s="62"/>
      <c r="T27" s="40">
        <f t="shared" si="1"/>
        <v>0</v>
      </c>
      <c r="U27" s="40">
        <f>T27+'Mod3 Settings'!AN27</f>
        <v>1</v>
      </c>
    </row>
    <row r="28" spans="1:21" ht="15.75" x14ac:dyDescent="0.25">
      <c r="A28" s="202"/>
      <c r="B28" s="26" t="s">
        <v>153</v>
      </c>
      <c r="C28" s="27" t="s">
        <v>104</v>
      </c>
      <c r="D28" s="60"/>
      <c r="E28" s="60"/>
      <c r="F28" s="60"/>
      <c r="G28" s="60"/>
      <c r="H28" s="60"/>
      <c r="I28" s="60"/>
      <c r="J28" s="60"/>
      <c r="K28" s="62"/>
      <c r="L28" s="62"/>
      <c r="M28" s="62"/>
      <c r="N28" s="62"/>
      <c r="O28" s="62"/>
      <c r="P28" s="62"/>
      <c r="Q28" s="62"/>
      <c r="R28" s="62"/>
      <c r="S28" s="62"/>
      <c r="T28" s="40">
        <f t="shared" si="1"/>
        <v>0</v>
      </c>
      <c r="U28" s="40">
        <f>T28+'Mod3 Settings'!AN28</f>
        <v>1</v>
      </c>
    </row>
    <row r="29" spans="1:21" ht="15.75" x14ac:dyDescent="0.25">
      <c r="A29" s="202"/>
      <c r="B29" s="26" t="s">
        <v>154</v>
      </c>
      <c r="C29" s="27" t="s">
        <v>104</v>
      </c>
      <c r="D29" s="60"/>
      <c r="E29" s="60"/>
      <c r="F29" s="60"/>
      <c r="G29" s="60"/>
      <c r="H29" s="60"/>
      <c r="I29" s="60"/>
      <c r="J29" s="60"/>
      <c r="K29" s="62"/>
      <c r="L29" s="62"/>
      <c r="M29" s="62"/>
      <c r="N29" s="62"/>
      <c r="O29" s="62"/>
      <c r="P29" s="62"/>
      <c r="Q29" s="62"/>
      <c r="R29" s="62"/>
      <c r="S29" s="62"/>
      <c r="T29" s="40">
        <f t="shared" si="1"/>
        <v>0</v>
      </c>
      <c r="U29" s="40">
        <f>T29+'Mod3 Settings'!AN29</f>
        <v>1</v>
      </c>
    </row>
    <row r="30" spans="1:21" ht="15.75" x14ac:dyDescent="0.25">
      <c r="A30" s="202"/>
      <c r="B30" s="26" t="s">
        <v>155</v>
      </c>
      <c r="C30" s="27" t="s">
        <v>104</v>
      </c>
      <c r="D30" s="60">
        <v>1</v>
      </c>
      <c r="E30" s="60"/>
      <c r="F30" s="60"/>
      <c r="G30" s="60"/>
      <c r="H30" s="60"/>
      <c r="I30" s="60"/>
      <c r="J30" s="60"/>
      <c r="K30" s="62"/>
      <c r="L30" s="62"/>
      <c r="M30" s="62"/>
      <c r="N30" s="62"/>
      <c r="O30" s="62"/>
      <c r="P30" s="62"/>
      <c r="Q30" s="62"/>
      <c r="R30" s="62"/>
      <c r="S30" s="62"/>
      <c r="T30" s="40">
        <f t="shared" si="1"/>
        <v>1</v>
      </c>
      <c r="U30" s="40">
        <f>T30+'Mod3 Settings'!AN30</f>
        <v>1</v>
      </c>
    </row>
    <row r="31" spans="1:21" ht="15.75" x14ac:dyDescent="0.25">
      <c r="A31" s="202"/>
      <c r="B31" s="26" t="s">
        <v>156</v>
      </c>
      <c r="C31" s="27" t="s">
        <v>104</v>
      </c>
      <c r="D31" s="60"/>
      <c r="E31" s="60"/>
      <c r="F31" s="60"/>
      <c r="G31" s="60"/>
      <c r="H31" s="60"/>
      <c r="I31" s="60"/>
      <c r="J31" s="60"/>
      <c r="K31" s="62"/>
      <c r="L31" s="62"/>
      <c r="M31" s="62"/>
      <c r="N31" s="62"/>
      <c r="O31" s="62"/>
      <c r="P31" s="62"/>
      <c r="Q31" s="62"/>
      <c r="R31" s="62"/>
      <c r="S31" s="62"/>
      <c r="T31" s="40">
        <f t="shared" si="1"/>
        <v>0</v>
      </c>
      <c r="U31" s="40">
        <f>T31+'Mod3 Settings'!AN31</f>
        <v>1</v>
      </c>
    </row>
    <row r="32" spans="1:21" ht="15.75" x14ac:dyDescent="0.25">
      <c r="A32" s="202"/>
      <c r="B32" s="26" t="s">
        <v>157</v>
      </c>
      <c r="C32" s="27" t="s">
        <v>104</v>
      </c>
      <c r="D32" s="60"/>
      <c r="E32" s="60"/>
      <c r="F32" s="60"/>
      <c r="G32" s="60"/>
      <c r="H32" s="60"/>
      <c r="I32" s="60"/>
      <c r="J32" s="60"/>
      <c r="K32" s="62"/>
      <c r="L32" s="62"/>
      <c r="M32" s="62"/>
      <c r="N32" s="62"/>
      <c r="O32" s="62"/>
      <c r="P32" s="62"/>
      <c r="Q32" s="62"/>
      <c r="R32" s="62"/>
      <c r="S32" s="62"/>
      <c r="T32" s="40">
        <f t="shared" si="1"/>
        <v>0</v>
      </c>
      <c r="U32" s="40">
        <f>T32+'Mod3 Settings'!AN32</f>
        <v>1</v>
      </c>
    </row>
    <row r="33" spans="1:21" ht="15.75" x14ac:dyDescent="0.25">
      <c r="A33" s="202"/>
      <c r="B33" s="26" t="s">
        <v>158</v>
      </c>
      <c r="C33" s="27" t="s">
        <v>104</v>
      </c>
      <c r="D33" s="60"/>
      <c r="E33" s="60"/>
      <c r="F33" s="60"/>
      <c r="G33" s="60">
        <v>1</v>
      </c>
      <c r="H33" s="60"/>
      <c r="I33" s="60"/>
      <c r="J33" s="60"/>
      <c r="K33" s="62"/>
      <c r="L33" s="62"/>
      <c r="M33" s="62"/>
      <c r="N33" s="62"/>
      <c r="O33" s="62"/>
      <c r="P33" s="62"/>
      <c r="Q33" s="62"/>
      <c r="R33" s="62"/>
      <c r="S33" s="62"/>
      <c r="T33" s="40">
        <f t="shared" si="1"/>
        <v>1</v>
      </c>
      <c r="U33" s="40">
        <f>T33+'Mod3 Settings'!AN33</f>
        <v>1</v>
      </c>
    </row>
    <row r="34" spans="1:21" ht="102" customHeight="1" x14ac:dyDescent="0.25">
      <c r="A34" s="19">
        <v>7</v>
      </c>
      <c r="B34" s="21" t="s">
        <v>143</v>
      </c>
      <c r="C34" s="43" t="s">
        <v>113</v>
      </c>
      <c r="D34" s="204" t="s">
        <v>449</v>
      </c>
      <c r="E34" s="205"/>
      <c r="F34" s="205"/>
      <c r="G34" s="205"/>
      <c r="H34" s="205"/>
      <c r="I34" s="205"/>
      <c r="J34" s="205"/>
      <c r="K34" s="205"/>
      <c r="L34" s="205"/>
      <c r="M34" s="28">
        <v>1</v>
      </c>
      <c r="O34" s="154" t="s">
        <v>438</v>
      </c>
      <c r="P34" s="69">
        <v>50</v>
      </c>
      <c r="R34" s="154" t="s">
        <v>439</v>
      </c>
      <c r="S34" s="156">
        <v>20</v>
      </c>
    </row>
  </sheetData>
  <mergeCells count="15">
    <mergeCell ref="A13:B13"/>
    <mergeCell ref="A14:A15"/>
    <mergeCell ref="A16:A33"/>
    <mergeCell ref="D34:L34"/>
    <mergeCell ref="D5:S5"/>
    <mergeCell ref="D6:S6"/>
    <mergeCell ref="B7:C7"/>
    <mergeCell ref="B8:C8"/>
    <mergeCell ref="B9:C9"/>
    <mergeCell ref="B10:C10"/>
    <mergeCell ref="D1:AA1"/>
    <mergeCell ref="D2:AA2"/>
    <mergeCell ref="D3:AA3"/>
    <mergeCell ref="B11:C11"/>
    <mergeCell ref="B12:C12"/>
  </mergeCells>
  <conditionalFormatting sqref="D34:L34">
    <cfRule type="expression" dxfId="19" priority="5">
      <formula>$M34&lt;&gt;1</formula>
    </cfRule>
  </conditionalFormatting>
  <conditionalFormatting sqref="B34:C34">
    <cfRule type="expression" dxfId="18" priority="3">
      <formula>$M34&lt;&gt;1</formula>
    </cfRule>
  </conditionalFormatting>
  <conditionalFormatting sqref="O34">
    <cfRule type="expression" dxfId="17" priority="2">
      <formula>$M34&lt;&gt;1</formula>
    </cfRule>
  </conditionalFormatting>
  <conditionalFormatting sqref="R34">
    <cfRule type="expression" dxfId="16" priority="1">
      <formula>$M34&lt;&gt;1</formula>
    </cfRule>
  </conditionalFormatting>
  <pageMargins left="0.7" right="0.7" top="0.75" bottom="0.75" header="0.3" footer="0.3"/>
  <pageSetup paperSize="9" orientation="portrait" horizontalDpi="4294967293"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Drop Down 1">
              <controlPr defaultSize="0" autoLine="0" autoPict="0">
                <anchor moveWithCells="1">
                  <from>
                    <xdr:col>1</xdr:col>
                    <xdr:colOff>47625</xdr:colOff>
                    <xdr:row>33</xdr:row>
                    <xdr:rowOff>85725</xdr:rowOff>
                  </from>
                  <to>
                    <xdr:col>1</xdr:col>
                    <xdr:colOff>1095375</xdr:colOff>
                    <xdr:row>33</xdr:row>
                    <xdr:rowOff>314325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A3D10-A990-4D3C-AD23-CBE92DAE4020}">
  <sheetPr codeName="Arkusz9"/>
  <dimension ref="B2:J130"/>
  <sheetViews>
    <sheetView zoomScale="70" zoomScaleNormal="70" workbookViewId="0">
      <selection activeCell="D26" sqref="D26"/>
    </sheetView>
  </sheetViews>
  <sheetFormatPr defaultRowHeight="15" x14ac:dyDescent="0.25"/>
  <cols>
    <col min="1" max="1" width="4.28515625" customWidth="1"/>
    <col min="2" max="2" width="20.28515625" customWidth="1"/>
    <col min="3" max="3" width="34.28515625" customWidth="1"/>
    <col min="4" max="4" width="58.5703125" customWidth="1"/>
    <col min="5" max="6" width="13.7109375" customWidth="1"/>
    <col min="7" max="8" width="13.42578125" customWidth="1"/>
    <col min="9" max="10" width="18.7109375" customWidth="1"/>
  </cols>
  <sheetData>
    <row r="2" spans="2:10" ht="15.75" x14ac:dyDescent="0.25">
      <c r="C2" s="183" t="s">
        <v>266</v>
      </c>
      <c r="D2" s="184"/>
      <c r="E2" s="184"/>
      <c r="F2" s="184"/>
      <c r="G2" s="184"/>
      <c r="H2" s="184"/>
      <c r="I2" s="184"/>
      <c r="J2" s="184"/>
    </row>
    <row r="3" spans="2:10" ht="24" customHeight="1" x14ac:dyDescent="0.25">
      <c r="C3" s="185" t="s">
        <v>269</v>
      </c>
      <c r="D3" s="186"/>
      <c r="E3" s="186"/>
      <c r="F3" s="186"/>
      <c r="G3" s="186"/>
      <c r="H3" s="186"/>
      <c r="I3" s="186"/>
      <c r="J3" s="187"/>
    </row>
    <row r="4" spans="2:10" ht="24" customHeight="1" x14ac:dyDescent="0.25">
      <c r="C4" s="173" t="s">
        <v>270</v>
      </c>
      <c r="D4" s="174"/>
      <c r="E4" s="174"/>
      <c r="F4" s="174"/>
      <c r="G4" s="174"/>
      <c r="H4" s="174"/>
      <c r="I4" s="174"/>
      <c r="J4" s="175"/>
    </row>
    <row r="5" spans="2:10" ht="24" customHeight="1" x14ac:dyDescent="0.25">
      <c r="C5" s="173" t="s">
        <v>267</v>
      </c>
      <c r="D5" s="174"/>
      <c r="E5" s="174"/>
      <c r="F5" s="174"/>
      <c r="G5" s="174"/>
      <c r="H5" s="174"/>
      <c r="I5" s="174"/>
      <c r="J5" s="175"/>
    </row>
    <row r="6" spans="2:10" ht="31.9" customHeight="1" x14ac:dyDescent="0.25">
      <c r="C6" s="173" t="s">
        <v>290</v>
      </c>
      <c r="D6" s="174"/>
      <c r="E6" s="174"/>
      <c r="F6" s="174"/>
      <c r="G6" s="174"/>
      <c r="H6" s="174"/>
      <c r="I6" s="174"/>
      <c r="J6" s="175"/>
    </row>
    <row r="7" spans="2:10" ht="24" customHeight="1" x14ac:dyDescent="0.25">
      <c r="C7" s="173" t="s">
        <v>461</v>
      </c>
      <c r="D7" s="174"/>
      <c r="E7" s="174"/>
      <c r="F7" s="174"/>
      <c r="G7" s="174"/>
      <c r="H7" s="174"/>
      <c r="I7" s="174"/>
      <c r="J7" s="175"/>
    </row>
    <row r="8" spans="2:10" ht="24" customHeight="1" x14ac:dyDescent="0.25">
      <c r="C8" s="173" t="s">
        <v>283</v>
      </c>
      <c r="D8" s="174"/>
      <c r="E8" s="174"/>
      <c r="F8" s="174"/>
      <c r="G8" s="174"/>
      <c r="H8" s="174"/>
      <c r="I8" s="174"/>
      <c r="J8" s="175"/>
    </row>
    <row r="9" spans="2:10" ht="24" customHeight="1" x14ac:dyDescent="0.25">
      <c r="C9" s="177" t="s">
        <v>292</v>
      </c>
      <c r="D9" s="178"/>
      <c r="E9" s="178"/>
      <c r="F9" s="178"/>
      <c r="G9" s="178"/>
      <c r="H9" s="178"/>
      <c r="I9" s="178"/>
      <c r="J9" s="179"/>
    </row>
    <row r="10" spans="2:10" ht="15.75" thickBot="1" x14ac:dyDescent="0.3">
      <c r="F10" s="3"/>
    </row>
    <row r="11" spans="2:10" ht="21" x14ac:dyDescent="0.35">
      <c r="B11" s="79"/>
      <c r="C11" s="241" t="s">
        <v>130</v>
      </c>
      <c r="D11" s="242"/>
      <c r="E11" s="242"/>
      <c r="F11" s="242"/>
      <c r="G11" s="242"/>
      <c r="H11" s="242"/>
      <c r="I11" s="242"/>
      <c r="J11" s="243"/>
    </row>
    <row r="12" spans="2:10" ht="15.75" thickBot="1" x14ac:dyDescent="0.3">
      <c r="B12" s="80"/>
      <c r="C12" s="16" t="s">
        <v>279</v>
      </c>
      <c r="D12" s="72">
        <f>'Mod1 Settings'!M15+'Mod1 Settings'!M16</f>
        <v>30</v>
      </c>
      <c r="F12" s="3"/>
      <c r="J12" s="81"/>
    </row>
    <row r="13" spans="2:10" ht="19.5" thickBot="1" x14ac:dyDescent="0.35">
      <c r="B13" s="80"/>
      <c r="C13" s="71" t="s">
        <v>280</v>
      </c>
      <c r="D13" s="74">
        <v>5</v>
      </c>
      <c r="F13" s="3"/>
      <c r="J13" s="81"/>
    </row>
    <row r="14" spans="2:10" x14ac:dyDescent="0.25">
      <c r="B14" s="80"/>
      <c r="C14" s="16" t="s">
        <v>281</v>
      </c>
      <c r="D14" s="73">
        <f>ROUNDDOWN(D12/D13,0)</f>
        <v>6</v>
      </c>
      <c r="J14" s="81"/>
    </row>
    <row r="15" spans="2:10" x14ac:dyDescent="0.25">
      <c r="B15" s="80"/>
      <c r="C15" s="16" t="s">
        <v>450</v>
      </c>
      <c r="D15" s="73" t="str">
        <f>VLOOKUP(D13,B18:C33,2)</f>
        <v>A5</v>
      </c>
      <c r="J15" s="81"/>
    </row>
    <row r="16" spans="2:10" ht="52.15" customHeight="1" x14ac:dyDescent="0.25">
      <c r="B16" s="80"/>
      <c r="E16" s="239" t="s">
        <v>287</v>
      </c>
      <c r="F16" s="239"/>
      <c r="G16" s="239" t="s">
        <v>288</v>
      </c>
      <c r="H16" s="239"/>
      <c r="I16" s="239" t="s">
        <v>289</v>
      </c>
      <c r="J16" s="240"/>
    </row>
    <row r="17" spans="2:10" ht="31.15" customHeight="1" x14ac:dyDescent="0.25">
      <c r="B17" s="82" t="s">
        <v>284</v>
      </c>
      <c r="C17" s="76" t="s">
        <v>285</v>
      </c>
      <c r="D17" s="76" t="s">
        <v>286</v>
      </c>
      <c r="E17" s="77" t="s">
        <v>274</v>
      </c>
      <c r="F17" s="77" t="s">
        <v>275</v>
      </c>
      <c r="G17" s="77" t="s">
        <v>274</v>
      </c>
      <c r="H17" s="77" t="s">
        <v>275</v>
      </c>
      <c r="I17" s="77" t="s">
        <v>274</v>
      </c>
      <c r="J17" s="83" t="s">
        <v>275</v>
      </c>
    </row>
    <row r="18" spans="2:10" x14ac:dyDescent="0.25">
      <c r="B18" s="84">
        <v>0</v>
      </c>
      <c r="C18" s="67" t="s">
        <v>268</v>
      </c>
      <c r="D18" s="44" t="s">
        <v>273</v>
      </c>
      <c r="E18" s="78"/>
      <c r="F18" s="78"/>
      <c r="G18" s="78"/>
      <c r="H18" s="78"/>
      <c r="I18" s="78"/>
      <c r="J18" s="85"/>
    </row>
    <row r="19" spans="2:10" x14ac:dyDescent="0.25">
      <c r="B19" s="84">
        <f t="shared" ref="B19:B28" si="0">IF(B18&lt;$D$13,B18+1,"xxx")</f>
        <v>1</v>
      </c>
      <c r="C19" s="75" t="s">
        <v>442</v>
      </c>
      <c r="D19" s="15"/>
      <c r="E19" s="78">
        <v>0</v>
      </c>
      <c r="F19" s="78">
        <f>IF($D$13=$B19,$D$12,$E$19+$B19*$D$14-1)</f>
        <v>5</v>
      </c>
      <c r="G19" s="69"/>
      <c r="H19" s="69"/>
      <c r="I19" s="78">
        <f t="shared" ref="I19:I28" si="1">IF(ISBLANK(G19)=TRUE,E19,G19)</f>
        <v>0</v>
      </c>
      <c r="J19" s="85">
        <f t="shared" ref="J19:J28" si="2">IF(ISBLANK(H19)=TRUE,F19,H19)</f>
        <v>5</v>
      </c>
    </row>
    <row r="20" spans="2:10" x14ac:dyDescent="0.25">
      <c r="B20" s="84">
        <f t="shared" si="0"/>
        <v>2</v>
      </c>
      <c r="C20" s="67" t="s">
        <v>443</v>
      </c>
      <c r="D20" s="67"/>
      <c r="E20" s="78">
        <f>IF(B20&lt;&gt;"xxx",F19+1,"")</f>
        <v>6</v>
      </c>
      <c r="F20" s="78">
        <f t="shared" ref="F20:F28" si="3">IF(B20&lt;&gt;"xxx",IF($D$13=$B20,$D$12,$E$19+$B20*$D$14-1),"")</f>
        <v>11</v>
      </c>
      <c r="G20" s="70"/>
      <c r="H20" s="70"/>
      <c r="I20" s="78">
        <f t="shared" si="1"/>
        <v>6</v>
      </c>
      <c r="J20" s="85">
        <f t="shared" si="2"/>
        <v>11</v>
      </c>
    </row>
    <row r="21" spans="2:10" x14ac:dyDescent="0.25">
      <c r="B21" s="84">
        <f t="shared" si="0"/>
        <v>3</v>
      </c>
      <c r="C21" s="67" t="s">
        <v>444</v>
      </c>
      <c r="D21" s="67"/>
      <c r="E21" s="78">
        <f t="shared" ref="E21" si="4">IF(B21&lt;&gt;"xxx",F20+1,"")</f>
        <v>12</v>
      </c>
      <c r="F21" s="78">
        <f t="shared" si="3"/>
        <v>17</v>
      </c>
      <c r="G21" s="70"/>
      <c r="H21" s="70"/>
      <c r="I21" s="78">
        <f t="shared" si="1"/>
        <v>12</v>
      </c>
      <c r="J21" s="85">
        <f t="shared" si="2"/>
        <v>17</v>
      </c>
    </row>
    <row r="22" spans="2:10" x14ac:dyDescent="0.25">
      <c r="B22" s="84">
        <f t="shared" si="0"/>
        <v>4</v>
      </c>
      <c r="C22" s="67" t="s">
        <v>445</v>
      </c>
      <c r="D22" s="67"/>
      <c r="E22" s="78">
        <f t="shared" ref="E22:E28" si="5">IF(B22&lt;&gt;"xxx",F21+1,"")</f>
        <v>18</v>
      </c>
      <c r="F22" s="78">
        <f t="shared" si="3"/>
        <v>23</v>
      </c>
      <c r="G22" s="70"/>
      <c r="H22" s="70"/>
      <c r="I22" s="78">
        <f t="shared" si="1"/>
        <v>18</v>
      </c>
      <c r="J22" s="85">
        <f t="shared" si="2"/>
        <v>23</v>
      </c>
    </row>
    <row r="23" spans="2:10" x14ac:dyDescent="0.25">
      <c r="B23" s="84">
        <f t="shared" si="0"/>
        <v>5</v>
      </c>
      <c r="C23" s="67" t="s">
        <v>446</v>
      </c>
      <c r="D23" s="67"/>
      <c r="E23" s="78">
        <f t="shared" si="5"/>
        <v>24</v>
      </c>
      <c r="F23" s="78">
        <f t="shared" si="3"/>
        <v>30</v>
      </c>
      <c r="G23" s="70"/>
      <c r="H23" s="70"/>
      <c r="I23" s="78">
        <f t="shared" si="1"/>
        <v>24</v>
      </c>
      <c r="J23" s="85">
        <f t="shared" si="2"/>
        <v>30</v>
      </c>
    </row>
    <row r="24" spans="2:10" x14ac:dyDescent="0.25">
      <c r="B24" s="84" t="str">
        <f t="shared" si="0"/>
        <v>xxx</v>
      </c>
      <c r="C24" s="67"/>
      <c r="D24" s="67"/>
      <c r="E24" s="78" t="str">
        <f t="shared" si="5"/>
        <v/>
      </c>
      <c r="F24" s="78" t="str">
        <f t="shared" si="3"/>
        <v/>
      </c>
      <c r="G24" s="70"/>
      <c r="H24" s="70"/>
      <c r="I24" s="78" t="str">
        <f t="shared" si="1"/>
        <v/>
      </c>
      <c r="J24" s="85" t="str">
        <f t="shared" si="2"/>
        <v/>
      </c>
    </row>
    <row r="25" spans="2:10" x14ac:dyDescent="0.25">
      <c r="B25" s="84" t="str">
        <f t="shared" si="0"/>
        <v>xxx</v>
      </c>
      <c r="C25" s="67"/>
      <c r="D25" s="67"/>
      <c r="E25" s="78" t="str">
        <f t="shared" si="5"/>
        <v/>
      </c>
      <c r="F25" s="78" t="str">
        <f t="shared" si="3"/>
        <v/>
      </c>
      <c r="G25" s="70"/>
      <c r="H25" s="70"/>
      <c r="I25" s="78" t="str">
        <f t="shared" si="1"/>
        <v/>
      </c>
      <c r="J25" s="85" t="str">
        <f t="shared" si="2"/>
        <v/>
      </c>
    </row>
    <row r="26" spans="2:10" x14ac:dyDescent="0.25">
      <c r="B26" s="84" t="str">
        <f t="shared" si="0"/>
        <v>xxx</v>
      </c>
      <c r="C26" s="67"/>
      <c r="D26" s="67"/>
      <c r="E26" s="78" t="str">
        <f t="shared" si="5"/>
        <v/>
      </c>
      <c r="F26" s="78" t="str">
        <f t="shared" si="3"/>
        <v/>
      </c>
      <c r="G26" s="70"/>
      <c r="H26" s="70"/>
      <c r="I26" s="78" t="str">
        <f t="shared" si="1"/>
        <v/>
      </c>
      <c r="J26" s="85" t="str">
        <f t="shared" si="2"/>
        <v/>
      </c>
    </row>
    <row r="27" spans="2:10" x14ac:dyDescent="0.25">
      <c r="B27" s="84" t="str">
        <f t="shared" si="0"/>
        <v>xxx</v>
      </c>
      <c r="C27" s="67"/>
      <c r="D27" s="67"/>
      <c r="E27" s="78" t="str">
        <f t="shared" si="5"/>
        <v/>
      </c>
      <c r="F27" s="78" t="str">
        <f t="shared" si="3"/>
        <v/>
      </c>
      <c r="G27" s="70"/>
      <c r="H27" s="70"/>
      <c r="I27" s="78" t="str">
        <f t="shared" si="1"/>
        <v/>
      </c>
      <c r="J27" s="85" t="str">
        <f t="shared" si="2"/>
        <v/>
      </c>
    </row>
    <row r="28" spans="2:10" x14ac:dyDescent="0.25">
      <c r="B28" s="84" t="str">
        <f t="shared" si="0"/>
        <v>xxx</v>
      </c>
      <c r="C28" s="67"/>
      <c r="D28" s="67"/>
      <c r="E28" s="78" t="str">
        <f t="shared" si="5"/>
        <v/>
      </c>
      <c r="F28" s="78" t="str">
        <f t="shared" si="3"/>
        <v/>
      </c>
      <c r="G28" s="70"/>
      <c r="H28" s="70"/>
      <c r="I28" s="78" t="str">
        <f t="shared" si="1"/>
        <v/>
      </c>
      <c r="J28" s="85" t="str">
        <f t="shared" si="2"/>
        <v/>
      </c>
    </row>
    <row r="29" spans="2:10" x14ac:dyDescent="0.25">
      <c r="B29" s="84" t="str">
        <f t="shared" ref="B29:B33" si="6">IF(B28&lt;$D$13,B28+1,"xxx")</f>
        <v>xxx</v>
      </c>
      <c r="C29" s="67"/>
      <c r="D29" s="67"/>
      <c r="E29" s="78" t="str">
        <f t="shared" ref="E29:E33" si="7">IF(B29&lt;&gt;"xxx",F28+1,"")</f>
        <v/>
      </c>
      <c r="F29" s="78" t="str">
        <f t="shared" ref="F29:F33" si="8">IF(B29&lt;&gt;"xxx",IF($D$13=$B29,$D$12,$E$19+$B29*$D$14-1),"")</f>
        <v/>
      </c>
      <c r="G29" s="70"/>
      <c r="H29" s="70"/>
      <c r="I29" s="78" t="str">
        <f t="shared" ref="I29:I33" si="9">IF(ISBLANK(G29)=TRUE,E29,G29)</f>
        <v/>
      </c>
      <c r="J29" s="85" t="str">
        <f t="shared" ref="J29:J33" si="10">IF(ISBLANK(H29)=TRUE,F29,H29)</f>
        <v/>
      </c>
    </row>
    <row r="30" spans="2:10" x14ac:dyDescent="0.25">
      <c r="B30" s="84" t="str">
        <f t="shared" si="6"/>
        <v>xxx</v>
      </c>
      <c r="C30" s="67"/>
      <c r="D30" s="67"/>
      <c r="E30" s="78" t="str">
        <f t="shared" si="7"/>
        <v/>
      </c>
      <c r="F30" s="78" t="str">
        <f t="shared" si="8"/>
        <v/>
      </c>
      <c r="G30" s="70"/>
      <c r="H30" s="70"/>
      <c r="I30" s="78" t="str">
        <f t="shared" si="9"/>
        <v/>
      </c>
      <c r="J30" s="85" t="str">
        <f t="shared" si="10"/>
        <v/>
      </c>
    </row>
    <row r="31" spans="2:10" x14ac:dyDescent="0.25">
      <c r="B31" s="84" t="str">
        <f t="shared" si="6"/>
        <v>xxx</v>
      </c>
      <c r="C31" s="67"/>
      <c r="D31" s="67"/>
      <c r="E31" s="78" t="str">
        <f t="shared" si="7"/>
        <v/>
      </c>
      <c r="F31" s="78" t="str">
        <f t="shared" si="8"/>
        <v/>
      </c>
      <c r="G31" s="70"/>
      <c r="H31" s="70"/>
      <c r="I31" s="78" t="str">
        <f t="shared" si="9"/>
        <v/>
      </c>
      <c r="J31" s="85" t="str">
        <f t="shared" si="10"/>
        <v/>
      </c>
    </row>
    <row r="32" spans="2:10" x14ac:dyDescent="0.25">
      <c r="B32" s="84" t="str">
        <f t="shared" si="6"/>
        <v>xxx</v>
      </c>
      <c r="C32" s="67"/>
      <c r="D32" s="67"/>
      <c r="E32" s="78" t="str">
        <f t="shared" si="7"/>
        <v/>
      </c>
      <c r="F32" s="78" t="str">
        <f t="shared" si="8"/>
        <v/>
      </c>
      <c r="G32" s="70"/>
      <c r="H32" s="70"/>
      <c r="I32" s="78" t="str">
        <f t="shared" si="9"/>
        <v/>
      </c>
      <c r="J32" s="85" t="str">
        <f t="shared" si="10"/>
        <v/>
      </c>
    </row>
    <row r="33" spans="2:10" ht="15.75" thickBot="1" x14ac:dyDescent="0.3">
      <c r="B33" s="86" t="str">
        <f t="shared" si="6"/>
        <v>xxx</v>
      </c>
      <c r="C33" s="88"/>
      <c r="D33" s="88"/>
      <c r="E33" s="89" t="str">
        <f t="shared" si="7"/>
        <v/>
      </c>
      <c r="F33" s="89" t="str">
        <f t="shared" si="8"/>
        <v/>
      </c>
      <c r="G33" s="90"/>
      <c r="H33" s="90"/>
      <c r="I33" s="89" t="str">
        <f t="shared" si="9"/>
        <v/>
      </c>
      <c r="J33" s="91" t="str">
        <f t="shared" si="10"/>
        <v/>
      </c>
    </row>
    <row r="34" spans="2:10" ht="15.75" thickBot="1" x14ac:dyDescent="0.3"/>
    <row r="35" spans="2:10" ht="21" x14ac:dyDescent="0.35">
      <c r="B35" s="79"/>
      <c r="C35" s="231" t="s">
        <v>135</v>
      </c>
      <c r="D35" s="232"/>
      <c r="E35" s="232"/>
      <c r="F35" s="232"/>
      <c r="G35" s="232"/>
      <c r="H35" s="232"/>
      <c r="I35" s="232"/>
      <c r="J35" s="233"/>
    </row>
    <row r="36" spans="2:10" ht="15.75" thickBot="1" x14ac:dyDescent="0.3">
      <c r="B36" s="80"/>
      <c r="C36" s="16" t="s">
        <v>279</v>
      </c>
      <c r="D36" s="72">
        <f>'Mod2 Settings'!AC15+'Mod2 Settings'!AC16</f>
        <v>110</v>
      </c>
      <c r="F36" s="3"/>
      <c r="J36" s="81"/>
    </row>
    <row r="37" spans="2:10" ht="19.5" thickBot="1" x14ac:dyDescent="0.35">
      <c r="B37" s="80"/>
      <c r="C37" s="71" t="s">
        <v>280</v>
      </c>
      <c r="D37" s="74">
        <v>5</v>
      </c>
      <c r="F37" s="3"/>
      <c r="J37" s="81"/>
    </row>
    <row r="38" spans="2:10" x14ac:dyDescent="0.25">
      <c r="B38" s="80"/>
      <c r="C38" s="16" t="s">
        <v>281</v>
      </c>
      <c r="D38" s="73">
        <f>ROUNDDOWN(D36/D37,0)</f>
        <v>22</v>
      </c>
      <c r="J38" s="81"/>
    </row>
    <row r="39" spans="2:10" x14ac:dyDescent="0.25">
      <c r="B39" s="80"/>
      <c r="C39" s="16" t="s">
        <v>450</v>
      </c>
      <c r="D39" s="73" t="str">
        <f>VLOOKUP(D37,B42:C57,2)</f>
        <v>A5</v>
      </c>
      <c r="J39" s="81"/>
    </row>
    <row r="40" spans="2:10" ht="43.9" customHeight="1" x14ac:dyDescent="0.25">
      <c r="B40" s="80"/>
      <c r="E40" s="234" t="s">
        <v>287</v>
      </c>
      <c r="F40" s="234"/>
      <c r="G40" s="234" t="s">
        <v>288</v>
      </c>
      <c r="H40" s="234"/>
      <c r="I40" s="234" t="s">
        <v>289</v>
      </c>
      <c r="J40" s="235"/>
    </row>
    <row r="41" spans="2:10" ht="41.25" x14ac:dyDescent="0.25">
      <c r="B41" s="92" t="s">
        <v>284</v>
      </c>
      <c r="C41" s="93" t="s">
        <v>285</v>
      </c>
      <c r="D41" s="93" t="s">
        <v>286</v>
      </c>
      <c r="E41" s="100" t="s">
        <v>274</v>
      </c>
      <c r="F41" s="100" t="s">
        <v>275</v>
      </c>
      <c r="G41" s="100" t="s">
        <v>274</v>
      </c>
      <c r="H41" s="100" t="s">
        <v>275</v>
      </c>
      <c r="I41" s="100" t="s">
        <v>274</v>
      </c>
      <c r="J41" s="101" t="s">
        <v>275</v>
      </c>
    </row>
    <row r="42" spans="2:10" x14ac:dyDescent="0.25">
      <c r="B42" s="94">
        <v>0</v>
      </c>
      <c r="C42" s="67" t="s">
        <v>268</v>
      </c>
      <c r="D42" s="44" t="s">
        <v>273</v>
      </c>
      <c r="E42" s="95"/>
      <c r="F42" s="95"/>
      <c r="G42" s="95"/>
      <c r="H42" s="95"/>
      <c r="I42" s="95"/>
      <c r="J42" s="96"/>
    </row>
    <row r="43" spans="2:10" x14ac:dyDescent="0.25">
      <c r="B43" s="94">
        <f>IF(B42&lt;$D$37,B42+1,"xxx")</f>
        <v>1</v>
      </c>
      <c r="C43" s="75" t="s">
        <v>442</v>
      </c>
      <c r="D43" s="15"/>
      <c r="E43" s="95">
        <v>0</v>
      </c>
      <c r="F43" s="95">
        <f>IF($D$37=$B43,$D$36,$E$19+$B43*$D$38-1)</f>
        <v>21</v>
      </c>
      <c r="G43" s="69"/>
      <c r="H43" s="69"/>
      <c r="I43" s="95">
        <f t="shared" ref="I43:I57" si="11">IF(ISBLANK(G43)=TRUE,E43,G43)</f>
        <v>0</v>
      </c>
      <c r="J43" s="96">
        <f t="shared" ref="J43:J57" si="12">IF(ISBLANK(H43)=TRUE,F43,H43)</f>
        <v>21</v>
      </c>
    </row>
    <row r="44" spans="2:10" x14ac:dyDescent="0.25">
      <c r="B44" s="94">
        <f t="shared" ref="B44:B57" si="13">IF(B43&lt;$D$37,B43+1,"xxx")</f>
        <v>2</v>
      </c>
      <c r="C44" s="67" t="s">
        <v>443</v>
      </c>
      <c r="D44" s="67"/>
      <c r="E44" s="95">
        <f>IF(B44&lt;&gt;"xxx",F43+1,"")</f>
        <v>22</v>
      </c>
      <c r="F44" s="95">
        <f>IF(B44&lt;&gt;"xxx",IF($D$37=$B44,$D$36,$E$19+$B44*$D$38-1),"")</f>
        <v>43</v>
      </c>
      <c r="G44" s="70"/>
      <c r="H44" s="70"/>
      <c r="I44" s="95">
        <f t="shared" si="11"/>
        <v>22</v>
      </c>
      <c r="J44" s="96">
        <f t="shared" si="12"/>
        <v>43</v>
      </c>
    </row>
    <row r="45" spans="2:10" x14ac:dyDescent="0.25">
      <c r="B45" s="94">
        <f t="shared" si="13"/>
        <v>3</v>
      </c>
      <c r="C45" s="67" t="s">
        <v>444</v>
      </c>
      <c r="D45" s="67"/>
      <c r="E45" s="95">
        <f t="shared" ref="E45:E57" si="14">IF(B45&lt;&gt;"xxx",F44+1,"")</f>
        <v>44</v>
      </c>
      <c r="F45" s="95">
        <f t="shared" ref="F45:F57" si="15">IF(B45&lt;&gt;"xxx",IF($D$37=$B45,$D$36,$E$19+$B45*$D$38-1),"")</f>
        <v>65</v>
      </c>
      <c r="G45" s="70"/>
      <c r="H45" s="70"/>
      <c r="I45" s="95">
        <f t="shared" si="11"/>
        <v>44</v>
      </c>
      <c r="J45" s="96">
        <f t="shared" si="12"/>
        <v>65</v>
      </c>
    </row>
    <row r="46" spans="2:10" x14ac:dyDescent="0.25">
      <c r="B46" s="94">
        <f t="shared" si="13"/>
        <v>4</v>
      </c>
      <c r="C46" s="67" t="s">
        <v>445</v>
      </c>
      <c r="D46" s="67"/>
      <c r="E46" s="95">
        <f t="shared" si="14"/>
        <v>66</v>
      </c>
      <c r="F46" s="95">
        <f t="shared" si="15"/>
        <v>87</v>
      </c>
      <c r="G46" s="70"/>
      <c r="H46" s="70"/>
      <c r="I46" s="95">
        <f t="shared" si="11"/>
        <v>66</v>
      </c>
      <c r="J46" s="96">
        <f t="shared" si="12"/>
        <v>87</v>
      </c>
    </row>
    <row r="47" spans="2:10" x14ac:dyDescent="0.25">
      <c r="B47" s="94">
        <f t="shared" si="13"/>
        <v>5</v>
      </c>
      <c r="C47" s="67" t="s">
        <v>446</v>
      </c>
      <c r="D47" s="67"/>
      <c r="E47" s="95">
        <f t="shared" si="14"/>
        <v>88</v>
      </c>
      <c r="F47" s="95">
        <f t="shared" si="15"/>
        <v>110</v>
      </c>
      <c r="G47" s="70"/>
      <c r="H47" s="70"/>
      <c r="I47" s="95">
        <f t="shared" si="11"/>
        <v>88</v>
      </c>
      <c r="J47" s="96">
        <f t="shared" si="12"/>
        <v>110</v>
      </c>
    </row>
    <row r="48" spans="2:10" x14ac:dyDescent="0.25">
      <c r="B48" s="94" t="str">
        <f t="shared" si="13"/>
        <v>xxx</v>
      </c>
      <c r="C48" s="75"/>
      <c r="D48" s="67"/>
      <c r="E48" s="95" t="str">
        <f t="shared" si="14"/>
        <v/>
      </c>
      <c r="F48" s="95" t="str">
        <f t="shared" si="15"/>
        <v/>
      </c>
      <c r="G48" s="70"/>
      <c r="H48" s="70"/>
      <c r="I48" s="95" t="str">
        <f t="shared" si="11"/>
        <v/>
      </c>
      <c r="J48" s="96" t="str">
        <f t="shared" si="12"/>
        <v/>
      </c>
    </row>
    <row r="49" spans="2:10" x14ac:dyDescent="0.25">
      <c r="B49" s="94" t="str">
        <f t="shared" si="13"/>
        <v>xxx</v>
      </c>
      <c r="C49" s="75"/>
      <c r="D49" s="67"/>
      <c r="E49" s="95" t="str">
        <f t="shared" si="14"/>
        <v/>
      </c>
      <c r="F49" s="95" t="str">
        <f t="shared" si="15"/>
        <v/>
      </c>
      <c r="G49" s="70"/>
      <c r="H49" s="70"/>
      <c r="I49" s="95" t="str">
        <f t="shared" si="11"/>
        <v/>
      </c>
      <c r="J49" s="96" t="str">
        <f t="shared" si="12"/>
        <v/>
      </c>
    </row>
    <row r="50" spans="2:10" x14ac:dyDescent="0.25">
      <c r="B50" s="94" t="str">
        <f t="shared" si="13"/>
        <v>xxx</v>
      </c>
      <c r="C50" s="75"/>
      <c r="D50" s="67"/>
      <c r="E50" s="95" t="str">
        <f t="shared" si="14"/>
        <v/>
      </c>
      <c r="F50" s="95" t="str">
        <f t="shared" si="15"/>
        <v/>
      </c>
      <c r="G50" s="70"/>
      <c r="H50" s="70"/>
      <c r="I50" s="95" t="str">
        <f t="shared" si="11"/>
        <v/>
      </c>
      <c r="J50" s="96" t="str">
        <f t="shared" si="12"/>
        <v/>
      </c>
    </row>
    <row r="51" spans="2:10" x14ac:dyDescent="0.25">
      <c r="B51" s="94" t="str">
        <f t="shared" si="13"/>
        <v>xxx</v>
      </c>
      <c r="C51" s="75"/>
      <c r="D51" s="67"/>
      <c r="E51" s="95" t="str">
        <f t="shared" si="14"/>
        <v/>
      </c>
      <c r="F51" s="95" t="str">
        <f t="shared" si="15"/>
        <v/>
      </c>
      <c r="G51" s="70"/>
      <c r="H51" s="70"/>
      <c r="I51" s="95" t="str">
        <f t="shared" si="11"/>
        <v/>
      </c>
      <c r="J51" s="96" t="str">
        <f t="shared" si="12"/>
        <v/>
      </c>
    </row>
    <row r="52" spans="2:10" x14ac:dyDescent="0.25">
      <c r="B52" s="94" t="str">
        <f t="shared" si="13"/>
        <v>xxx</v>
      </c>
      <c r="C52" s="75"/>
      <c r="D52" s="67"/>
      <c r="E52" s="95" t="str">
        <f t="shared" si="14"/>
        <v/>
      </c>
      <c r="F52" s="95" t="str">
        <f t="shared" si="15"/>
        <v/>
      </c>
      <c r="G52" s="70"/>
      <c r="H52" s="70"/>
      <c r="I52" s="95" t="str">
        <f t="shared" si="11"/>
        <v/>
      </c>
      <c r="J52" s="96" t="str">
        <f t="shared" si="12"/>
        <v/>
      </c>
    </row>
    <row r="53" spans="2:10" x14ac:dyDescent="0.25">
      <c r="B53" s="94" t="str">
        <f t="shared" si="13"/>
        <v>xxx</v>
      </c>
      <c r="C53" s="75"/>
      <c r="D53" s="67"/>
      <c r="E53" s="95" t="str">
        <f t="shared" si="14"/>
        <v/>
      </c>
      <c r="F53" s="95" t="str">
        <f t="shared" si="15"/>
        <v/>
      </c>
      <c r="G53" s="70"/>
      <c r="H53" s="70"/>
      <c r="I53" s="95" t="str">
        <f t="shared" si="11"/>
        <v/>
      </c>
      <c r="J53" s="96" t="str">
        <f t="shared" si="12"/>
        <v/>
      </c>
    </row>
    <row r="54" spans="2:10" x14ac:dyDescent="0.25">
      <c r="B54" s="94" t="str">
        <f t="shared" si="13"/>
        <v>xxx</v>
      </c>
      <c r="C54" s="75"/>
      <c r="D54" s="67"/>
      <c r="E54" s="95" t="str">
        <f t="shared" si="14"/>
        <v/>
      </c>
      <c r="F54" s="95" t="str">
        <f t="shared" si="15"/>
        <v/>
      </c>
      <c r="G54" s="70"/>
      <c r="H54" s="70"/>
      <c r="I54" s="95" t="str">
        <f t="shared" si="11"/>
        <v/>
      </c>
      <c r="J54" s="96" t="str">
        <f t="shared" si="12"/>
        <v/>
      </c>
    </row>
    <row r="55" spans="2:10" x14ac:dyDescent="0.25">
      <c r="B55" s="94" t="str">
        <f t="shared" si="13"/>
        <v>xxx</v>
      </c>
      <c r="C55" s="75"/>
      <c r="D55" s="67"/>
      <c r="E55" s="95" t="str">
        <f t="shared" si="14"/>
        <v/>
      </c>
      <c r="F55" s="95" t="str">
        <f t="shared" si="15"/>
        <v/>
      </c>
      <c r="G55" s="70"/>
      <c r="H55" s="70"/>
      <c r="I55" s="95" t="str">
        <f t="shared" si="11"/>
        <v/>
      </c>
      <c r="J55" s="96" t="str">
        <f t="shared" si="12"/>
        <v/>
      </c>
    </row>
    <row r="56" spans="2:10" x14ac:dyDescent="0.25">
      <c r="B56" s="94" t="str">
        <f t="shared" si="13"/>
        <v>xxx</v>
      </c>
      <c r="C56" s="75"/>
      <c r="D56" s="67"/>
      <c r="E56" s="95" t="str">
        <f t="shared" si="14"/>
        <v/>
      </c>
      <c r="F56" s="95" t="str">
        <f t="shared" si="15"/>
        <v/>
      </c>
      <c r="G56" s="70"/>
      <c r="H56" s="70"/>
      <c r="I56" s="95" t="str">
        <f t="shared" si="11"/>
        <v/>
      </c>
      <c r="J56" s="96" t="str">
        <f t="shared" si="12"/>
        <v/>
      </c>
    </row>
    <row r="57" spans="2:10" ht="15.75" thickBot="1" x14ac:dyDescent="0.3">
      <c r="B57" s="99" t="str">
        <f t="shared" si="13"/>
        <v>xxx</v>
      </c>
      <c r="C57" s="87"/>
      <c r="D57" s="88"/>
      <c r="E57" s="97" t="str">
        <f t="shared" si="14"/>
        <v/>
      </c>
      <c r="F57" s="97" t="str">
        <f t="shared" si="15"/>
        <v/>
      </c>
      <c r="G57" s="90"/>
      <c r="H57" s="90"/>
      <c r="I57" s="97" t="str">
        <f t="shared" si="11"/>
        <v/>
      </c>
      <c r="J57" s="98" t="str">
        <f t="shared" si="12"/>
        <v/>
      </c>
    </row>
    <row r="58" spans="2:10" ht="15.75" thickBot="1" x14ac:dyDescent="0.3"/>
    <row r="59" spans="2:10" ht="21" x14ac:dyDescent="0.35">
      <c r="B59" s="79"/>
      <c r="C59" s="236" t="s">
        <v>139</v>
      </c>
      <c r="D59" s="237"/>
      <c r="E59" s="237"/>
      <c r="F59" s="237"/>
      <c r="G59" s="237"/>
      <c r="H59" s="237"/>
      <c r="I59" s="237"/>
      <c r="J59" s="238"/>
    </row>
    <row r="60" spans="2:10" ht="15.75" thickBot="1" x14ac:dyDescent="0.3">
      <c r="B60" s="80"/>
      <c r="C60" s="16" t="s">
        <v>279</v>
      </c>
      <c r="D60" s="72">
        <f>'Mod3 Settings'!AM15+'Mod3 Settings'!AM16</f>
        <v>145</v>
      </c>
      <c r="F60" s="3"/>
      <c r="J60" s="81"/>
    </row>
    <row r="61" spans="2:10" ht="19.5" thickBot="1" x14ac:dyDescent="0.35">
      <c r="B61" s="80"/>
      <c r="C61" s="71" t="s">
        <v>280</v>
      </c>
      <c r="D61" s="74">
        <v>5</v>
      </c>
      <c r="F61" s="3"/>
      <c r="J61" s="81"/>
    </row>
    <row r="62" spans="2:10" x14ac:dyDescent="0.25">
      <c r="B62" s="80"/>
      <c r="C62" s="16" t="s">
        <v>281</v>
      </c>
      <c r="D62" s="73">
        <f>ROUNDDOWN(D60/D61,0)</f>
        <v>29</v>
      </c>
      <c r="J62" s="81"/>
    </row>
    <row r="63" spans="2:10" x14ac:dyDescent="0.25">
      <c r="B63" s="80"/>
      <c r="C63" s="16" t="s">
        <v>450</v>
      </c>
      <c r="D63" s="73" t="str">
        <f>VLOOKUP(D61,B66:C81,2)</f>
        <v>A5</v>
      </c>
      <c r="J63" s="81"/>
    </row>
    <row r="64" spans="2:10" ht="49.15" customHeight="1" x14ac:dyDescent="0.25">
      <c r="B64" s="80"/>
      <c r="E64" s="224" t="s">
        <v>287</v>
      </c>
      <c r="F64" s="224"/>
      <c r="G64" s="224" t="s">
        <v>288</v>
      </c>
      <c r="H64" s="224"/>
      <c r="I64" s="224" t="s">
        <v>289</v>
      </c>
      <c r="J64" s="225"/>
    </row>
    <row r="65" spans="2:10" ht="41.25" x14ac:dyDescent="0.25">
      <c r="B65" s="102" t="s">
        <v>284</v>
      </c>
      <c r="C65" s="103" t="s">
        <v>285</v>
      </c>
      <c r="D65" s="103" t="s">
        <v>286</v>
      </c>
      <c r="E65" s="104" t="s">
        <v>274</v>
      </c>
      <c r="F65" s="104" t="s">
        <v>275</v>
      </c>
      <c r="G65" s="104" t="s">
        <v>274</v>
      </c>
      <c r="H65" s="104" t="s">
        <v>275</v>
      </c>
      <c r="I65" s="104" t="s">
        <v>274</v>
      </c>
      <c r="J65" s="105" t="s">
        <v>275</v>
      </c>
    </row>
    <row r="66" spans="2:10" x14ac:dyDescent="0.25">
      <c r="B66" s="110">
        <v>0</v>
      </c>
      <c r="C66" s="67" t="s">
        <v>268</v>
      </c>
      <c r="D66" s="44" t="s">
        <v>273</v>
      </c>
      <c r="E66" s="112"/>
      <c r="F66" s="112"/>
      <c r="G66" s="112"/>
      <c r="H66" s="112"/>
      <c r="I66" s="112"/>
      <c r="J66" s="114"/>
    </row>
    <row r="67" spans="2:10" x14ac:dyDescent="0.25">
      <c r="B67" s="110">
        <f>IF(B66&lt;$D$61,B66+1,"xxx")</f>
        <v>1</v>
      </c>
      <c r="C67" s="75" t="s">
        <v>442</v>
      </c>
      <c r="D67" s="15"/>
      <c r="E67" s="112">
        <v>0</v>
      </c>
      <c r="F67" s="112">
        <f>IF($D$61=$B67,$D$60,$E$19+$B67*$D$62-1)</f>
        <v>28</v>
      </c>
      <c r="G67" s="69"/>
      <c r="H67" s="69"/>
      <c r="I67" s="112">
        <f t="shared" ref="I67:I81" si="16">IF(ISBLANK(G67)=TRUE,E67,G67)</f>
        <v>0</v>
      </c>
      <c r="J67" s="114">
        <f t="shared" ref="J67:J81" si="17">IF(ISBLANK(H67)=TRUE,F67,H67)</f>
        <v>28</v>
      </c>
    </row>
    <row r="68" spans="2:10" x14ac:dyDescent="0.25">
      <c r="B68" s="110">
        <f t="shared" ref="B68:B81" si="18">IF(B67&lt;$D$61,B67+1,"xxx")</f>
        <v>2</v>
      </c>
      <c r="C68" s="67" t="s">
        <v>443</v>
      </c>
      <c r="D68" s="67"/>
      <c r="E68" s="112">
        <f>IF(B68&lt;&gt;"xxx",F67+1,"")</f>
        <v>29</v>
      </c>
      <c r="F68" s="112">
        <f>IF(B68&lt;&gt;"xxx",IF($D$61=$B68,$D$60,$E$19+$B68*$D$62-1),"")</f>
        <v>57</v>
      </c>
      <c r="G68" s="70"/>
      <c r="H68" s="70"/>
      <c r="I68" s="112">
        <f t="shared" si="16"/>
        <v>29</v>
      </c>
      <c r="J68" s="114">
        <f t="shared" si="17"/>
        <v>57</v>
      </c>
    </row>
    <row r="69" spans="2:10" x14ac:dyDescent="0.25">
      <c r="B69" s="110">
        <f t="shared" si="18"/>
        <v>3</v>
      </c>
      <c r="C69" s="67" t="s">
        <v>444</v>
      </c>
      <c r="D69" s="67"/>
      <c r="E69" s="112">
        <f t="shared" ref="E69:E81" si="19">IF(B69&lt;&gt;"xxx",F68+1,"")</f>
        <v>58</v>
      </c>
      <c r="F69" s="112">
        <f t="shared" ref="F69:F81" si="20">IF(B69&lt;&gt;"xxx",IF($D$61=$B69,$D$60,$E$19+$B69*$D$62-1),"")</f>
        <v>86</v>
      </c>
      <c r="G69" s="70"/>
      <c r="H69" s="70"/>
      <c r="I69" s="112">
        <f t="shared" si="16"/>
        <v>58</v>
      </c>
      <c r="J69" s="114">
        <f t="shared" si="17"/>
        <v>86</v>
      </c>
    </row>
    <row r="70" spans="2:10" x14ac:dyDescent="0.25">
      <c r="B70" s="110">
        <f t="shared" si="18"/>
        <v>4</v>
      </c>
      <c r="C70" s="67" t="s">
        <v>445</v>
      </c>
      <c r="D70" s="67"/>
      <c r="E70" s="112">
        <f t="shared" si="19"/>
        <v>87</v>
      </c>
      <c r="F70" s="112">
        <f t="shared" si="20"/>
        <v>115</v>
      </c>
      <c r="G70" s="70"/>
      <c r="H70" s="70"/>
      <c r="I70" s="112">
        <f t="shared" si="16"/>
        <v>87</v>
      </c>
      <c r="J70" s="114">
        <f t="shared" si="17"/>
        <v>115</v>
      </c>
    </row>
    <row r="71" spans="2:10" x14ac:dyDescent="0.25">
      <c r="B71" s="110">
        <f t="shared" si="18"/>
        <v>5</v>
      </c>
      <c r="C71" s="67" t="s">
        <v>446</v>
      </c>
      <c r="D71" s="67"/>
      <c r="E71" s="112">
        <f t="shared" si="19"/>
        <v>116</v>
      </c>
      <c r="F71" s="112">
        <f t="shared" si="20"/>
        <v>145</v>
      </c>
      <c r="G71" s="70"/>
      <c r="H71" s="70"/>
      <c r="I71" s="112">
        <f t="shared" si="16"/>
        <v>116</v>
      </c>
      <c r="J71" s="114">
        <f t="shared" si="17"/>
        <v>145</v>
      </c>
    </row>
    <row r="72" spans="2:10" x14ac:dyDescent="0.25">
      <c r="B72" s="110" t="str">
        <f t="shared" si="18"/>
        <v>xxx</v>
      </c>
      <c r="C72" s="75"/>
      <c r="D72" s="67"/>
      <c r="E72" s="112" t="str">
        <f t="shared" si="19"/>
        <v/>
      </c>
      <c r="F72" s="112" t="str">
        <f t="shared" si="20"/>
        <v/>
      </c>
      <c r="G72" s="70"/>
      <c r="H72" s="70"/>
      <c r="I72" s="112" t="str">
        <f t="shared" si="16"/>
        <v/>
      </c>
      <c r="J72" s="114" t="str">
        <f t="shared" si="17"/>
        <v/>
      </c>
    </row>
    <row r="73" spans="2:10" x14ac:dyDescent="0.25">
      <c r="B73" s="110" t="str">
        <f t="shared" si="18"/>
        <v>xxx</v>
      </c>
      <c r="C73" s="75"/>
      <c r="D73" s="67"/>
      <c r="E73" s="112" t="str">
        <f t="shared" si="19"/>
        <v/>
      </c>
      <c r="F73" s="112" t="str">
        <f t="shared" si="20"/>
        <v/>
      </c>
      <c r="G73" s="70"/>
      <c r="H73" s="70"/>
      <c r="I73" s="112" t="str">
        <f t="shared" si="16"/>
        <v/>
      </c>
      <c r="J73" s="114" t="str">
        <f t="shared" si="17"/>
        <v/>
      </c>
    </row>
    <row r="74" spans="2:10" x14ac:dyDescent="0.25">
      <c r="B74" s="110" t="str">
        <f t="shared" si="18"/>
        <v>xxx</v>
      </c>
      <c r="C74" s="75"/>
      <c r="D74" s="67"/>
      <c r="E74" s="112" t="str">
        <f t="shared" si="19"/>
        <v/>
      </c>
      <c r="F74" s="112" t="str">
        <f t="shared" si="20"/>
        <v/>
      </c>
      <c r="G74" s="70"/>
      <c r="H74" s="70"/>
      <c r="I74" s="112" t="str">
        <f t="shared" si="16"/>
        <v/>
      </c>
      <c r="J74" s="114" t="str">
        <f t="shared" si="17"/>
        <v/>
      </c>
    </row>
    <row r="75" spans="2:10" x14ac:dyDescent="0.25">
      <c r="B75" s="110" t="str">
        <f t="shared" si="18"/>
        <v>xxx</v>
      </c>
      <c r="C75" s="75"/>
      <c r="D75" s="67"/>
      <c r="E75" s="112" t="str">
        <f t="shared" si="19"/>
        <v/>
      </c>
      <c r="F75" s="112" t="str">
        <f t="shared" si="20"/>
        <v/>
      </c>
      <c r="G75" s="70"/>
      <c r="H75" s="70"/>
      <c r="I75" s="112" t="str">
        <f t="shared" si="16"/>
        <v/>
      </c>
      <c r="J75" s="114" t="str">
        <f t="shared" si="17"/>
        <v/>
      </c>
    </row>
    <row r="76" spans="2:10" x14ac:dyDescent="0.25">
      <c r="B76" s="110" t="str">
        <f t="shared" si="18"/>
        <v>xxx</v>
      </c>
      <c r="C76" s="75"/>
      <c r="D76" s="67"/>
      <c r="E76" s="112" t="str">
        <f t="shared" si="19"/>
        <v/>
      </c>
      <c r="F76" s="112" t="str">
        <f t="shared" si="20"/>
        <v/>
      </c>
      <c r="G76" s="70"/>
      <c r="H76" s="70"/>
      <c r="I76" s="112" t="str">
        <f t="shared" si="16"/>
        <v/>
      </c>
      <c r="J76" s="114" t="str">
        <f t="shared" si="17"/>
        <v/>
      </c>
    </row>
    <row r="77" spans="2:10" x14ac:dyDescent="0.25">
      <c r="B77" s="110" t="str">
        <f t="shared" si="18"/>
        <v>xxx</v>
      </c>
      <c r="C77" s="75"/>
      <c r="D77" s="67"/>
      <c r="E77" s="112" t="str">
        <f t="shared" si="19"/>
        <v/>
      </c>
      <c r="F77" s="112" t="str">
        <f t="shared" si="20"/>
        <v/>
      </c>
      <c r="G77" s="70"/>
      <c r="H77" s="70"/>
      <c r="I77" s="112" t="str">
        <f t="shared" si="16"/>
        <v/>
      </c>
      <c r="J77" s="114" t="str">
        <f t="shared" si="17"/>
        <v/>
      </c>
    </row>
    <row r="78" spans="2:10" x14ac:dyDescent="0.25">
      <c r="B78" s="110" t="str">
        <f t="shared" si="18"/>
        <v>xxx</v>
      </c>
      <c r="C78" s="75"/>
      <c r="D78" s="67"/>
      <c r="E78" s="112" t="str">
        <f t="shared" si="19"/>
        <v/>
      </c>
      <c r="F78" s="112" t="str">
        <f t="shared" si="20"/>
        <v/>
      </c>
      <c r="G78" s="70"/>
      <c r="H78" s="70"/>
      <c r="I78" s="112" t="str">
        <f t="shared" si="16"/>
        <v/>
      </c>
      <c r="J78" s="114" t="str">
        <f t="shared" si="17"/>
        <v/>
      </c>
    </row>
    <row r="79" spans="2:10" x14ac:dyDescent="0.25">
      <c r="B79" s="110" t="str">
        <f t="shared" si="18"/>
        <v>xxx</v>
      </c>
      <c r="C79" s="75"/>
      <c r="D79" s="67"/>
      <c r="E79" s="112" t="str">
        <f t="shared" si="19"/>
        <v/>
      </c>
      <c r="F79" s="112" t="str">
        <f t="shared" si="20"/>
        <v/>
      </c>
      <c r="G79" s="70"/>
      <c r="H79" s="70"/>
      <c r="I79" s="112" t="str">
        <f t="shared" si="16"/>
        <v/>
      </c>
      <c r="J79" s="114" t="str">
        <f t="shared" si="17"/>
        <v/>
      </c>
    </row>
    <row r="80" spans="2:10" x14ac:dyDescent="0.25">
      <c r="B80" s="110" t="str">
        <f t="shared" si="18"/>
        <v>xxx</v>
      </c>
      <c r="C80" s="75"/>
      <c r="D80" s="67"/>
      <c r="E80" s="112" t="str">
        <f t="shared" si="19"/>
        <v/>
      </c>
      <c r="F80" s="112" t="str">
        <f t="shared" si="20"/>
        <v/>
      </c>
      <c r="G80" s="70"/>
      <c r="H80" s="70"/>
      <c r="I80" s="112" t="str">
        <f t="shared" si="16"/>
        <v/>
      </c>
      <c r="J80" s="114" t="str">
        <f t="shared" si="17"/>
        <v/>
      </c>
    </row>
    <row r="81" spans="2:10" ht="15.75" thickBot="1" x14ac:dyDescent="0.3">
      <c r="B81" s="111" t="str">
        <f t="shared" si="18"/>
        <v>xxx</v>
      </c>
      <c r="C81" s="87"/>
      <c r="D81" s="88"/>
      <c r="E81" s="113" t="str">
        <f t="shared" si="19"/>
        <v/>
      </c>
      <c r="F81" s="113" t="str">
        <f t="shared" si="20"/>
        <v/>
      </c>
      <c r="G81" s="90"/>
      <c r="H81" s="90"/>
      <c r="I81" s="113" t="str">
        <f t="shared" si="16"/>
        <v/>
      </c>
      <c r="J81" s="115" t="str">
        <f t="shared" si="17"/>
        <v/>
      </c>
    </row>
    <row r="82" spans="2:10" ht="15.75" thickBot="1" x14ac:dyDescent="0.3"/>
    <row r="83" spans="2:10" ht="21" x14ac:dyDescent="0.35">
      <c r="B83" s="79"/>
      <c r="C83" s="226" t="s">
        <v>142</v>
      </c>
      <c r="D83" s="227"/>
      <c r="E83" s="227"/>
      <c r="F83" s="227"/>
      <c r="G83" s="227"/>
      <c r="H83" s="227"/>
      <c r="I83" s="227"/>
      <c r="J83" s="228"/>
    </row>
    <row r="84" spans="2:10" ht="15.75" thickBot="1" x14ac:dyDescent="0.3">
      <c r="B84" s="80"/>
      <c r="C84" s="16" t="s">
        <v>279</v>
      </c>
      <c r="D84" s="72">
        <f>'Mod4 Settings'!T15+'Mod4 Settings'!T16</f>
        <v>70</v>
      </c>
      <c r="F84" s="3"/>
      <c r="J84" s="81"/>
    </row>
    <row r="85" spans="2:10" ht="19.5" thickBot="1" x14ac:dyDescent="0.35">
      <c r="B85" s="80"/>
      <c r="C85" s="71" t="s">
        <v>280</v>
      </c>
      <c r="D85" s="74">
        <v>5</v>
      </c>
      <c r="F85" s="3"/>
      <c r="J85" s="81"/>
    </row>
    <row r="86" spans="2:10" x14ac:dyDescent="0.25">
      <c r="B86" s="80"/>
      <c r="C86" s="16" t="s">
        <v>281</v>
      </c>
      <c r="D86" s="73">
        <f>ROUNDDOWN(D84/D85,0)</f>
        <v>14</v>
      </c>
      <c r="J86" s="81"/>
    </row>
    <row r="87" spans="2:10" x14ac:dyDescent="0.25">
      <c r="B87" s="80"/>
      <c r="C87" s="16" t="s">
        <v>450</v>
      </c>
      <c r="D87" s="73" t="str">
        <f>VLOOKUP(D85,B90:C105,2)</f>
        <v>A5</v>
      </c>
      <c r="J87" s="81"/>
    </row>
    <row r="88" spans="2:10" ht="51" customHeight="1" x14ac:dyDescent="0.25">
      <c r="B88" s="80"/>
      <c r="E88" s="229" t="s">
        <v>287</v>
      </c>
      <c r="F88" s="229"/>
      <c r="G88" s="229" t="s">
        <v>288</v>
      </c>
      <c r="H88" s="229"/>
      <c r="I88" s="229" t="s">
        <v>289</v>
      </c>
      <c r="J88" s="230"/>
    </row>
    <row r="89" spans="2:10" ht="41.25" x14ac:dyDescent="0.25">
      <c r="B89" s="106" t="s">
        <v>284</v>
      </c>
      <c r="C89" s="107" t="s">
        <v>285</v>
      </c>
      <c r="D89" s="107" t="s">
        <v>286</v>
      </c>
      <c r="E89" s="108" t="s">
        <v>274</v>
      </c>
      <c r="F89" s="108" t="s">
        <v>275</v>
      </c>
      <c r="G89" s="108" t="s">
        <v>274</v>
      </c>
      <c r="H89" s="108" t="s">
        <v>275</v>
      </c>
      <c r="I89" s="108" t="s">
        <v>274</v>
      </c>
      <c r="J89" s="109" t="s">
        <v>275</v>
      </c>
    </row>
    <row r="90" spans="2:10" x14ac:dyDescent="0.25">
      <c r="B90" s="116">
        <v>0</v>
      </c>
      <c r="C90" s="67" t="s">
        <v>268</v>
      </c>
      <c r="D90" s="44" t="s">
        <v>273</v>
      </c>
      <c r="E90" s="118"/>
      <c r="F90" s="118"/>
      <c r="G90" s="118"/>
      <c r="H90" s="118"/>
      <c r="I90" s="118"/>
      <c r="J90" s="120"/>
    </row>
    <row r="91" spans="2:10" x14ac:dyDescent="0.25">
      <c r="B91" s="116">
        <f>IF(B90&lt;$D$85,B90+1,"xxx")</f>
        <v>1</v>
      </c>
      <c r="C91" s="75" t="s">
        <v>442</v>
      </c>
      <c r="D91" s="15"/>
      <c r="E91" s="118">
        <v>0</v>
      </c>
      <c r="F91" s="118">
        <f>IF($D$85=$B91,$D$84,$E$19+$B91*$D$86-1)</f>
        <v>13</v>
      </c>
      <c r="G91" s="69"/>
      <c r="H91" s="69"/>
      <c r="I91" s="118">
        <f t="shared" ref="I91:I105" si="21">IF(ISBLANK(G91)=TRUE,E91,G91)</f>
        <v>0</v>
      </c>
      <c r="J91" s="120">
        <f t="shared" ref="J91:J105" si="22">IF(ISBLANK(H91)=TRUE,F91,H91)</f>
        <v>13</v>
      </c>
    </row>
    <row r="92" spans="2:10" x14ac:dyDescent="0.25">
      <c r="B92" s="116">
        <f t="shared" ref="B92:B105" si="23">IF(B91&lt;$D$85,B91+1,"xxx")</f>
        <v>2</v>
      </c>
      <c r="C92" s="67" t="s">
        <v>443</v>
      </c>
      <c r="D92" s="67"/>
      <c r="E92" s="118">
        <f>IF(B92&lt;&gt;"xxx",F91+1,"")</f>
        <v>14</v>
      </c>
      <c r="F92" s="118">
        <f>IF(B92&lt;&gt;"xxx",IF($D$85=$B92,$D$84,$E$19+$B92*$D$86-1),"")</f>
        <v>27</v>
      </c>
      <c r="G92" s="67"/>
      <c r="H92" s="67"/>
      <c r="I92" s="118">
        <f t="shared" si="21"/>
        <v>14</v>
      </c>
      <c r="J92" s="120">
        <f t="shared" si="22"/>
        <v>27</v>
      </c>
    </row>
    <row r="93" spans="2:10" x14ac:dyDescent="0.25">
      <c r="B93" s="116">
        <f t="shared" si="23"/>
        <v>3</v>
      </c>
      <c r="C93" s="67" t="s">
        <v>444</v>
      </c>
      <c r="D93" s="67"/>
      <c r="E93" s="118">
        <f t="shared" ref="E93:E105" si="24">IF(B93&lt;&gt;"xxx",F92+1,"")</f>
        <v>28</v>
      </c>
      <c r="F93" s="118">
        <f t="shared" ref="F93:F105" si="25">IF(B93&lt;&gt;"xxx",IF($D$85=$B93,$D$84,$E$19+$B93*$D$86-1),"")</f>
        <v>41</v>
      </c>
      <c r="G93" s="67"/>
      <c r="H93" s="67"/>
      <c r="I93" s="118">
        <f t="shared" si="21"/>
        <v>28</v>
      </c>
      <c r="J93" s="120">
        <f t="shared" si="22"/>
        <v>41</v>
      </c>
    </row>
    <row r="94" spans="2:10" x14ac:dyDescent="0.25">
      <c r="B94" s="116">
        <f t="shared" si="23"/>
        <v>4</v>
      </c>
      <c r="C94" s="67" t="s">
        <v>445</v>
      </c>
      <c r="D94" s="67"/>
      <c r="E94" s="118">
        <f t="shared" si="24"/>
        <v>42</v>
      </c>
      <c r="F94" s="118">
        <f t="shared" si="25"/>
        <v>55</v>
      </c>
      <c r="G94" s="67"/>
      <c r="H94" s="67"/>
      <c r="I94" s="118">
        <f t="shared" si="21"/>
        <v>42</v>
      </c>
      <c r="J94" s="120">
        <f t="shared" si="22"/>
        <v>55</v>
      </c>
    </row>
    <row r="95" spans="2:10" x14ac:dyDescent="0.25">
      <c r="B95" s="116">
        <f t="shared" si="23"/>
        <v>5</v>
      </c>
      <c r="C95" s="67" t="s">
        <v>446</v>
      </c>
      <c r="D95" s="67"/>
      <c r="E95" s="118">
        <f t="shared" si="24"/>
        <v>56</v>
      </c>
      <c r="F95" s="118">
        <f t="shared" si="25"/>
        <v>70</v>
      </c>
      <c r="G95" s="67"/>
      <c r="H95" s="67"/>
      <c r="I95" s="118">
        <f t="shared" si="21"/>
        <v>56</v>
      </c>
      <c r="J95" s="120">
        <f t="shared" si="22"/>
        <v>70</v>
      </c>
    </row>
    <row r="96" spans="2:10" x14ac:dyDescent="0.25">
      <c r="B96" s="116" t="str">
        <f t="shared" si="23"/>
        <v>xxx</v>
      </c>
      <c r="C96" s="67"/>
      <c r="D96" s="67"/>
      <c r="E96" s="118" t="str">
        <f t="shared" si="24"/>
        <v/>
      </c>
      <c r="F96" s="118" t="str">
        <f t="shared" si="25"/>
        <v/>
      </c>
      <c r="G96" s="67"/>
      <c r="H96" s="67"/>
      <c r="I96" s="118" t="str">
        <f t="shared" si="21"/>
        <v/>
      </c>
      <c r="J96" s="120" t="str">
        <f t="shared" si="22"/>
        <v/>
      </c>
    </row>
    <row r="97" spans="2:10" x14ac:dyDescent="0.25">
      <c r="B97" s="116" t="str">
        <f t="shared" si="23"/>
        <v>xxx</v>
      </c>
      <c r="C97" s="67"/>
      <c r="D97" s="67"/>
      <c r="E97" s="118" t="str">
        <f t="shared" si="24"/>
        <v/>
      </c>
      <c r="F97" s="118" t="str">
        <f t="shared" si="25"/>
        <v/>
      </c>
      <c r="G97" s="67"/>
      <c r="H97" s="67"/>
      <c r="I97" s="118" t="str">
        <f t="shared" si="21"/>
        <v/>
      </c>
      <c r="J97" s="120" t="str">
        <f t="shared" si="22"/>
        <v/>
      </c>
    </row>
    <row r="98" spans="2:10" x14ac:dyDescent="0.25">
      <c r="B98" s="116" t="str">
        <f t="shared" si="23"/>
        <v>xxx</v>
      </c>
      <c r="C98" s="67"/>
      <c r="D98" s="67"/>
      <c r="E98" s="118" t="str">
        <f t="shared" si="24"/>
        <v/>
      </c>
      <c r="F98" s="118" t="str">
        <f t="shared" si="25"/>
        <v/>
      </c>
      <c r="G98" s="67"/>
      <c r="H98" s="67"/>
      <c r="I98" s="118" t="str">
        <f t="shared" si="21"/>
        <v/>
      </c>
      <c r="J98" s="120" t="str">
        <f t="shared" si="22"/>
        <v/>
      </c>
    </row>
    <row r="99" spans="2:10" x14ac:dyDescent="0.25">
      <c r="B99" s="116" t="str">
        <f t="shared" si="23"/>
        <v>xxx</v>
      </c>
      <c r="C99" s="67"/>
      <c r="D99" s="67"/>
      <c r="E99" s="118" t="str">
        <f t="shared" si="24"/>
        <v/>
      </c>
      <c r="F99" s="118" t="str">
        <f t="shared" si="25"/>
        <v/>
      </c>
      <c r="G99" s="67"/>
      <c r="H99" s="67"/>
      <c r="I99" s="118" t="str">
        <f t="shared" si="21"/>
        <v/>
      </c>
      <c r="J99" s="120" t="str">
        <f t="shared" si="22"/>
        <v/>
      </c>
    </row>
    <row r="100" spans="2:10" x14ac:dyDescent="0.25">
      <c r="B100" s="116" t="str">
        <f t="shared" si="23"/>
        <v>xxx</v>
      </c>
      <c r="C100" s="67"/>
      <c r="D100" s="67"/>
      <c r="E100" s="118" t="str">
        <f t="shared" si="24"/>
        <v/>
      </c>
      <c r="F100" s="118" t="str">
        <f t="shared" si="25"/>
        <v/>
      </c>
      <c r="G100" s="67"/>
      <c r="H100" s="67"/>
      <c r="I100" s="118" t="str">
        <f t="shared" si="21"/>
        <v/>
      </c>
      <c r="J100" s="120" t="str">
        <f t="shared" si="22"/>
        <v/>
      </c>
    </row>
    <row r="101" spans="2:10" x14ac:dyDescent="0.25">
      <c r="B101" s="116" t="str">
        <f t="shared" si="23"/>
        <v>xxx</v>
      </c>
      <c r="C101" s="67"/>
      <c r="D101" s="67"/>
      <c r="E101" s="118" t="str">
        <f t="shared" si="24"/>
        <v/>
      </c>
      <c r="F101" s="118" t="str">
        <f t="shared" si="25"/>
        <v/>
      </c>
      <c r="G101" s="67"/>
      <c r="H101" s="67"/>
      <c r="I101" s="118" t="str">
        <f t="shared" si="21"/>
        <v/>
      </c>
      <c r="J101" s="120" t="str">
        <f t="shared" si="22"/>
        <v/>
      </c>
    </row>
    <row r="102" spans="2:10" x14ac:dyDescent="0.25">
      <c r="B102" s="116" t="str">
        <f t="shared" si="23"/>
        <v>xxx</v>
      </c>
      <c r="C102" s="67"/>
      <c r="D102" s="67"/>
      <c r="E102" s="118" t="str">
        <f t="shared" si="24"/>
        <v/>
      </c>
      <c r="F102" s="118" t="str">
        <f t="shared" si="25"/>
        <v/>
      </c>
      <c r="G102" s="67"/>
      <c r="H102" s="67"/>
      <c r="I102" s="118" t="str">
        <f t="shared" si="21"/>
        <v/>
      </c>
      <c r="J102" s="120" t="str">
        <f t="shared" si="22"/>
        <v/>
      </c>
    </row>
    <row r="103" spans="2:10" x14ac:dyDescent="0.25">
      <c r="B103" s="116" t="str">
        <f t="shared" si="23"/>
        <v>xxx</v>
      </c>
      <c r="C103" s="67"/>
      <c r="D103" s="67"/>
      <c r="E103" s="118" t="str">
        <f t="shared" si="24"/>
        <v/>
      </c>
      <c r="F103" s="118" t="str">
        <f t="shared" si="25"/>
        <v/>
      </c>
      <c r="G103" s="67"/>
      <c r="H103" s="67"/>
      <c r="I103" s="118" t="str">
        <f t="shared" si="21"/>
        <v/>
      </c>
      <c r="J103" s="120" t="str">
        <f t="shared" si="22"/>
        <v/>
      </c>
    </row>
    <row r="104" spans="2:10" x14ac:dyDescent="0.25">
      <c r="B104" s="116" t="str">
        <f t="shared" si="23"/>
        <v>xxx</v>
      </c>
      <c r="C104" s="67"/>
      <c r="D104" s="67"/>
      <c r="E104" s="118" t="str">
        <f t="shared" si="24"/>
        <v/>
      </c>
      <c r="F104" s="118" t="str">
        <f t="shared" si="25"/>
        <v/>
      </c>
      <c r="G104" s="67"/>
      <c r="H104" s="67"/>
      <c r="I104" s="118" t="str">
        <f t="shared" si="21"/>
        <v/>
      </c>
      <c r="J104" s="120" t="str">
        <f t="shared" si="22"/>
        <v/>
      </c>
    </row>
    <row r="105" spans="2:10" ht="15.75" thickBot="1" x14ac:dyDescent="0.3">
      <c r="B105" s="117" t="str">
        <f t="shared" si="23"/>
        <v>xxx</v>
      </c>
      <c r="C105" s="88"/>
      <c r="D105" s="88"/>
      <c r="E105" s="119" t="str">
        <f t="shared" si="24"/>
        <v/>
      </c>
      <c r="F105" s="119" t="str">
        <f t="shared" si="25"/>
        <v/>
      </c>
      <c r="G105" s="88"/>
      <c r="H105" s="88"/>
      <c r="I105" s="119" t="str">
        <f t="shared" si="21"/>
        <v/>
      </c>
      <c r="J105" s="121" t="str">
        <f t="shared" si="22"/>
        <v/>
      </c>
    </row>
    <row r="107" spans="2:10" ht="15.75" thickBot="1" x14ac:dyDescent="0.3"/>
    <row r="108" spans="2:10" ht="21" x14ac:dyDescent="0.35">
      <c r="B108" s="79"/>
      <c r="C108" s="219" t="s">
        <v>291</v>
      </c>
      <c r="D108" s="220"/>
      <c r="E108" s="220"/>
      <c r="F108" s="220"/>
      <c r="G108" s="220"/>
      <c r="H108" s="220"/>
      <c r="I108" s="220"/>
      <c r="J108" s="221"/>
    </row>
    <row r="109" spans="2:10" ht="15.75" thickBot="1" x14ac:dyDescent="0.3">
      <c r="B109" s="80"/>
      <c r="C109" s="16" t="s">
        <v>279</v>
      </c>
      <c r="D109" s="72">
        <f>D12+D36+D60+D84</f>
        <v>355</v>
      </c>
      <c r="F109" s="3"/>
      <c r="J109" s="81"/>
    </row>
    <row r="110" spans="2:10" ht="19.5" thickBot="1" x14ac:dyDescent="0.35">
      <c r="B110" s="80"/>
      <c r="C110" s="71" t="s">
        <v>280</v>
      </c>
      <c r="D110" s="74">
        <v>5</v>
      </c>
      <c r="F110" s="3"/>
      <c r="J110" s="81"/>
    </row>
    <row r="111" spans="2:10" x14ac:dyDescent="0.25">
      <c r="B111" s="80"/>
      <c r="C111" s="16" t="s">
        <v>281</v>
      </c>
      <c r="D111" s="73">
        <f>ROUNDDOWN(D109/D110,0)</f>
        <v>71</v>
      </c>
      <c r="J111" s="81"/>
    </row>
    <row r="112" spans="2:10" x14ac:dyDescent="0.25">
      <c r="B112" s="80"/>
      <c r="C112" s="16" t="s">
        <v>450</v>
      </c>
      <c r="D112" s="73" t="str">
        <f>VLOOKUP(D110,B115:C130,2)</f>
        <v>A5</v>
      </c>
      <c r="J112" s="81"/>
    </row>
    <row r="113" spans="2:10" ht="51" customHeight="1" x14ac:dyDescent="0.25">
      <c r="B113" s="80"/>
      <c r="E113" s="222" t="s">
        <v>276</v>
      </c>
      <c r="F113" s="222"/>
      <c r="G113" s="222" t="s">
        <v>277</v>
      </c>
      <c r="H113" s="222"/>
      <c r="I113" s="222" t="s">
        <v>278</v>
      </c>
      <c r="J113" s="223"/>
    </row>
    <row r="114" spans="2:10" ht="41.25" x14ac:dyDescent="0.25">
      <c r="B114" s="122" t="s">
        <v>282</v>
      </c>
      <c r="C114" s="123" t="s">
        <v>272</v>
      </c>
      <c r="D114" s="123" t="s">
        <v>271</v>
      </c>
      <c r="E114" s="124" t="s">
        <v>274</v>
      </c>
      <c r="F114" s="124" t="s">
        <v>275</v>
      </c>
      <c r="G114" s="124" t="s">
        <v>274</v>
      </c>
      <c r="H114" s="124" t="s">
        <v>275</v>
      </c>
      <c r="I114" s="124" t="s">
        <v>274</v>
      </c>
      <c r="J114" s="125" t="s">
        <v>275</v>
      </c>
    </row>
    <row r="115" spans="2:10" x14ac:dyDescent="0.25">
      <c r="B115" s="126">
        <v>0</v>
      </c>
      <c r="C115" s="67" t="s">
        <v>268</v>
      </c>
      <c r="D115" s="44" t="s">
        <v>273</v>
      </c>
      <c r="E115" s="128"/>
      <c r="F115" s="128"/>
      <c r="G115" s="128"/>
      <c r="H115" s="128"/>
      <c r="I115" s="128"/>
      <c r="J115" s="130"/>
    </row>
    <row r="116" spans="2:10" x14ac:dyDescent="0.25">
      <c r="B116" s="126">
        <f>IF(B115&lt;$D$110,B115+1,"xxx")</f>
        <v>1</v>
      </c>
      <c r="C116" s="75" t="s">
        <v>442</v>
      </c>
      <c r="D116" s="15"/>
      <c r="E116" s="128">
        <v>0</v>
      </c>
      <c r="F116" s="128">
        <f>IF($D$110=$B116,$D$109,$E$19+$B116*$D$111-1)</f>
        <v>70</v>
      </c>
      <c r="G116" s="69"/>
      <c r="H116" s="69"/>
      <c r="I116" s="128">
        <f t="shared" ref="I116:I130" si="26">IF(ISBLANK(G116)=TRUE,E116,G116)</f>
        <v>0</v>
      </c>
      <c r="J116" s="130">
        <f t="shared" ref="J116:J130" si="27">IF(ISBLANK(H116)=TRUE,F116,H116)</f>
        <v>70</v>
      </c>
    </row>
    <row r="117" spans="2:10" x14ac:dyDescent="0.25">
      <c r="B117" s="126">
        <f t="shared" ref="B117:B130" si="28">IF(B116&lt;$D$110,B116+1,"xxx")</f>
        <v>2</v>
      </c>
      <c r="C117" s="75" t="s">
        <v>443</v>
      </c>
      <c r="D117" s="67"/>
      <c r="E117" s="128">
        <f>IF(B117&lt;&gt;"xxx",F116+1,"")</f>
        <v>71</v>
      </c>
      <c r="F117" s="128">
        <f>IF(B117&lt;&gt;"xxx",IF($D$110=$B117,$D$109,$E$19+$B117*$D$111-1),"")</f>
        <v>141</v>
      </c>
      <c r="G117" s="70"/>
      <c r="H117" s="70"/>
      <c r="I117" s="128">
        <f t="shared" si="26"/>
        <v>71</v>
      </c>
      <c r="J117" s="130">
        <f t="shared" si="27"/>
        <v>141</v>
      </c>
    </row>
    <row r="118" spans="2:10" x14ac:dyDescent="0.25">
      <c r="B118" s="126">
        <f t="shared" si="28"/>
        <v>3</v>
      </c>
      <c r="C118" s="75" t="s">
        <v>444</v>
      </c>
      <c r="D118" s="67"/>
      <c r="E118" s="128">
        <f t="shared" ref="E118:E130" si="29">IF(B118&lt;&gt;"xxx",F117+1,"")</f>
        <v>142</v>
      </c>
      <c r="F118" s="128">
        <f t="shared" ref="F118:F130" si="30">IF(B118&lt;&gt;"xxx",IF($D$110=$B118,$D$109,$E$19+$B118*$D$111-1),"")</f>
        <v>212</v>
      </c>
      <c r="G118" s="70"/>
      <c r="H118" s="70"/>
      <c r="I118" s="128">
        <f t="shared" si="26"/>
        <v>142</v>
      </c>
      <c r="J118" s="130">
        <f t="shared" si="27"/>
        <v>212</v>
      </c>
    </row>
    <row r="119" spans="2:10" x14ac:dyDescent="0.25">
      <c r="B119" s="126">
        <f t="shared" si="28"/>
        <v>4</v>
      </c>
      <c r="C119" s="75" t="s">
        <v>445</v>
      </c>
      <c r="D119" s="67"/>
      <c r="E119" s="128">
        <f t="shared" si="29"/>
        <v>213</v>
      </c>
      <c r="F119" s="128">
        <f t="shared" si="30"/>
        <v>283</v>
      </c>
      <c r="G119" s="70"/>
      <c r="H119" s="70"/>
      <c r="I119" s="128">
        <f t="shared" si="26"/>
        <v>213</v>
      </c>
      <c r="J119" s="130">
        <f t="shared" si="27"/>
        <v>283</v>
      </c>
    </row>
    <row r="120" spans="2:10" x14ac:dyDescent="0.25">
      <c r="B120" s="126">
        <f t="shared" si="28"/>
        <v>5</v>
      </c>
      <c r="C120" s="75" t="s">
        <v>446</v>
      </c>
      <c r="D120" s="67"/>
      <c r="E120" s="128">
        <f t="shared" si="29"/>
        <v>284</v>
      </c>
      <c r="F120" s="128">
        <f t="shared" si="30"/>
        <v>355</v>
      </c>
      <c r="G120" s="70"/>
      <c r="H120" s="70"/>
      <c r="I120" s="128">
        <f t="shared" si="26"/>
        <v>284</v>
      </c>
      <c r="J120" s="130">
        <f t="shared" si="27"/>
        <v>355</v>
      </c>
    </row>
    <row r="121" spans="2:10" x14ac:dyDescent="0.25">
      <c r="B121" s="126" t="str">
        <f t="shared" si="28"/>
        <v>xxx</v>
      </c>
      <c r="C121" s="75"/>
      <c r="D121" s="67"/>
      <c r="E121" s="128" t="str">
        <f t="shared" si="29"/>
        <v/>
      </c>
      <c r="F121" s="128" t="str">
        <f t="shared" si="30"/>
        <v/>
      </c>
      <c r="G121" s="70"/>
      <c r="H121" s="70"/>
      <c r="I121" s="128" t="str">
        <f t="shared" si="26"/>
        <v/>
      </c>
      <c r="J121" s="130" t="str">
        <f t="shared" si="27"/>
        <v/>
      </c>
    </row>
    <row r="122" spans="2:10" x14ac:dyDescent="0.25">
      <c r="B122" s="126" t="str">
        <f t="shared" si="28"/>
        <v>xxx</v>
      </c>
      <c r="C122" s="75"/>
      <c r="D122" s="67"/>
      <c r="E122" s="128" t="str">
        <f t="shared" si="29"/>
        <v/>
      </c>
      <c r="F122" s="128" t="str">
        <f t="shared" si="30"/>
        <v/>
      </c>
      <c r="G122" s="70"/>
      <c r="H122" s="70"/>
      <c r="I122" s="128" t="str">
        <f t="shared" si="26"/>
        <v/>
      </c>
      <c r="J122" s="130" t="str">
        <f t="shared" si="27"/>
        <v/>
      </c>
    </row>
    <row r="123" spans="2:10" x14ac:dyDescent="0.25">
      <c r="B123" s="126" t="str">
        <f t="shared" si="28"/>
        <v>xxx</v>
      </c>
      <c r="C123" s="75"/>
      <c r="D123" s="67"/>
      <c r="E123" s="128" t="str">
        <f t="shared" si="29"/>
        <v/>
      </c>
      <c r="F123" s="128" t="str">
        <f t="shared" si="30"/>
        <v/>
      </c>
      <c r="G123" s="70"/>
      <c r="H123" s="70"/>
      <c r="I123" s="128" t="str">
        <f t="shared" si="26"/>
        <v/>
      </c>
      <c r="J123" s="130" t="str">
        <f t="shared" si="27"/>
        <v/>
      </c>
    </row>
    <row r="124" spans="2:10" x14ac:dyDescent="0.25">
      <c r="B124" s="126" t="str">
        <f t="shared" si="28"/>
        <v>xxx</v>
      </c>
      <c r="C124" s="75"/>
      <c r="D124" s="67"/>
      <c r="E124" s="128" t="str">
        <f t="shared" si="29"/>
        <v/>
      </c>
      <c r="F124" s="128" t="str">
        <f t="shared" si="30"/>
        <v/>
      </c>
      <c r="G124" s="70"/>
      <c r="H124" s="70"/>
      <c r="I124" s="128" t="str">
        <f t="shared" si="26"/>
        <v/>
      </c>
      <c r="J124" s="130" t="str">
        <f t="shared" si="27"/>
        <v/>
      </c>
    </row>
    <row r="125" spans="2:10" x14ac:dyDescent="0.25">
      <c r="B125" s="126" t="str">
        <f t="shared" si="28"/>
        <v>xxx</v>
      </c>
      <c r="C125" s="75"/>
      <c r="D125" s="67"/>
      <c r="E125" s="128" t="str">
        <f t="shared" si="29"/>
        <v/>
      </c>
      <c r="F125" s="128" t="str">
        <f t="shared" si="30"/>
        <v/>
      </c>
      <c r="G125" s="70"/>
      <c r="H125" s="70"/>
      <c r="I125" s="128" t="str">
        <f t="shared" si="26"/>
        <v/>
      </c>
      <c r="J125" s="130" t="str">
        <f t="shared" si="27"/>
        <v/>
      </c>
    </row>
    <row r="126" spans="2:10" x14ac:dyDescent="0.25">
      <c r="B126" s="126" t="str">
        <f t="shared" si="28"/>
        <v>xxx</v>
      </c>
      <c r="C126" s="75"/>
      <c r="D126" s="67"/>
      <c r="E126" s="128" t="str">
        <f t="shared" si="29"/>
        <v/>
      </c>
      <c r="F126" s="128" t="str">
        <f t="shared" si="30"/>
        <v/>
      </c>
      <c r="G126" s="70"/>
      <c r="H126" s="70"/>
      <c r="I126" s="128" t="str">
        <f t="shared" si="26"/>
        <v/>
      </c>
      <c r="J126" s="130" t="str">
        <f t="shared" si="27"/>
        <v/>
      </c>
    </row>
    <row r="127" spans="2:10" x14ac:dyDescent="0.25">
      <c r="B127" s="126" t="str">
        <f t="shared" si="28"/>
        <v>xxx</v>
      </c>
      <c r="C127" s="75"/>
      <c r="D127" s="67"/>
      <c r="E127" s="128" t="str">
        <f t="shared" si="29"/>
        <v/>
      </c>
      <c r="F127" s="128" t="str">
        <f t="shared" si="30"/>
        <v/>
      </c>
      <c r="G127" s="70"/>
      <c r="H127" s="70"/>
      <c r="I127" s="128" t="str">
        <f t="shared" si="26"/>
        <v/>
      </c>
      <c r="J127" s="130" t="str">
        <f t="shared" si="27"/>
        <v/>
      </c>
    </row>
    <row r="128" spans="2:10" x14ac:dyDescent="0.25">
      <c r="B128" s="126" t="str">
        <f t="shared" si="28"/>
        <v>xxx</v>
      </c>
      <c r="C128" s="75"/>
      <c r="D128" s="67"/>
      <c r="E128" s="128" t="str">
        <f t="shared" si="29"/>
        <v/>
      </c>
      <c r="F128" s="128" t="str">
        <f t="shared" si="30"/>
        <v/>
      </c>
      <c r="G128" s="70"/>
      <c r="H128" s="70"/>
      <c r="I128" s="128" t="str">
        <f t="shared" si="26"/>
        <v/>
      </c>
      <c r="J128" s="130" t="str">
        <f t="shared" si="27"/>
        <v/>
      </c>
    </row>
    <row r="129" spans="2:10" x14ac:dyDescent="0.25">
      <c r="B129" s="126" t="str">
        <f t="shared" si="28"/>
        <v>xxx</v>
      </c>
      <c r="C129" s="75"/>
      <c r="D129" s="67"/>
      <c r="E129" s="128" t="str">
        <f t="shared" si="29"/>
        <v/>
      </c>
      <c r="F129" s="128" t="str">
        <f t="shared" si="30"/>
        <v/>
      </c>
      <c r="G129" s="70"/>
      <c r="H129" s="70"/>
      <c r="I129" s="128" t="str">
        <f t="shared" si="26"/>
        <v/>
      </c>
      <c r="J129" s="130" t="str">
        <f t="shared" si="27"/>
        <v/>
      </c>
    </row>
    <row r="130" spans="2:10" ht="15.75" thickBot="1" x14ac:dyDescent="0.3">
      <c r="B130" s="127" t="str">
        <f t="shared" si="28"/>
        <v>xxx</v>
      </c>
      <c r="C130" s="87"/>
      <c r="D130" s="88"/>
      <c r="E130" s="129" t="str">
        <f t="shared" si="29"/>
        <v/>
      </c>
      <c r="F130" s="129" t="str">
        <f t="shared" si="30"/>
        <v/>
      </c>
      <c r="G130" s="90"/>
      <c r="H130" s="90"/>
      <c r="I130" s="129" t="str">
        <f t="shared" si="26"/>
        <v/>
      </c>
      <c r="J130" s="131" t="str">
        <f t="shared" si="27"/>
        <v/>
      </c>
    </row>
  </sheetData>
  <mergeCells count="28">
    <mergeCell ref="C59:J59"/>
    <mergeCell ref="E16:F16"/>
    <mergeCell ref="G16:H16"/>
    <mergeCell ref="I16:J16"/>
    <mergeCell ref="C2:J2"/>
    <mergeCell ref="C3:J3"/>
    <mergeCell ref="C4:J4"/>
    <mergeCell ref="C5:J5"/>
    <mergeCell ref="C6:J6"/>
    <mergeCell ref="C8:J8"/>
    <mergeCell ref="C7:J7"/>
    <mergeCell ref="C11:J11"/>
    <mergeCell ref="C108:J108"/>
    <mergeCell ref="E113:F113"/>
    <mergeCell ref="G113:H113"/>
    <mergeCell ref="I113:J113"/>
    <mergeCell ref="C9:J9"/>
    <mergeCell ref="E64:F64"/>
    <mergeCell ref="G64:H64"/>
    <mergeCell ref="I64:J64"/>
    <mergeCell ref="C83:J83"/>
    <mergeCell ref="E88:F88"/>
    <mergeCell ref="G88:H88"/>
    <mergeCell ref="I88:J88"/>
    <mergeCell ref="C35:J35"/>
    <mergeCell ref="E40:F40"/>
    <mergeCell ref="G40:H40"/>
    <mergeCell ref="I40:J40"/>
  </mergeCells>
  <phoneticPr fontId="3" type="noConversion"/>
  <conditionalFormatting sqref="G20:H33 C20:D33">
    <cfRule type="expression" dxfId="15" priority="19">
      <formula>$B20="xxx"</formula>
    </cfRule>
  </conditionalFormatting>
  <conditionalFormatting sqref="H19:H33">
    <cfRule type="cellIs" dxfId="14" priority="17" operator="lessThan">
      <formula>$G19</formula>
    </cfRule>
  </conditionalFormatting>
  <conditionalFormatting sqref="C48:D57 G44:H57 D44:D47">
    <cfRule type="expression" dxfId="13" priority="16">
      <formula>$B44="xxx"</formula>
    </cfRule>
  </conditionalFormatting>
  <conditionalFormatting sqref="H43:H57">
    <cfRule type="cellIs" dxfId="12" priority="15" operator="lessThan">
      <formula>$G43</formula>
    </cfRule>
  </conditionalFormatting>
  <conditionalFormatting sqref="C72:D81 G68:H81 D68:D71">
    <cfRule type="expression" dxfId="11" priority="14">
      <formula>$B68="xxx"</formula>
    </cfRule>
  </conditionalFormatting>
  <conditionalFormatting sqref="H67:H81">
    <cfRule type="cellIs" dxfId="10" priority="13" operator="lessThan">
      <formula>$G67</formula>
    </cfRule>
  </conditionalFormatting>
  <conditionalFormatting sqref="C92:C105">
    <cfRule type="expression" dxfId="9" priority="12">
      <formula>$B92="xxx"</formula>
    </cfRule>
  </conditionalFormatting>
  <conditionalFormatting sqref="H91">
    <cfRule type="cellIs" dxfId="8" priority="11" operator="lessThan">
      <formula>$G91</formula>
    </cfRule>
  </conditionalFormatting>
  <conditionalFormatting sqref="C117:D130 G117:H130">
    <cfRule type="expression" dxfId="7" priority="10">
      <formula>$B117="xxx"</formula>
    </cfRule>
  </conditionalFormatting>
  <conditionalFormatting sqref="H116:H130">
    <cfRule type="cellIs" dxfId="6" priority="9" operator="lessThan">
      <formula>$G116</formula>
    </cfRule>
  </conditionalFormatting>
  <conditionalFormatting sqref="C24:C33">
    <cfRule type="expression" dxfId="5" priority="8">
      <formula>$B24="xxx"</formula>
    </cfRule>
  </conditionalFormatting>
  <conditionalFormatting sqref="C44:C47">
    <cfRule type="expression" dxfId="4" priority="7">
      <formula>$B44="xxx"</formula>
    </cfRule>
  </conditionalFormatting>
  <conditionalFormatting sqref="C68:C71">
    <cfRule type="expression" dxfId="3" priority="6">
      <formula>$B68="xxx"</formula>
    </cfRule>
  </conditionalFormatting>
  <conditionalFormatting sqref="D92:D105">
    <cfRule type="expression" dxfId="2" priority="3">
      <formula>$B92="xxx"</formula>
    </cfRule>
  </conditionalFormatting>
  <conditionalFormatting sqref="G92:G105">
    <cfRule type="expression" dxfId="1" priority="2">
      <formula>$B92="xxx"</formula>
    </cfRule>
  </conditionalFormatting>
  <conditionalFormatting sqref="H92:H105">
    <cfRule type="expression" dxfId="0" priority="1">
      <formula>$B92="xxx"</formula>
    </cfRule>
  </conditionalFormatting>
  <dataValidations count="1">
    <dataValidation type="whole" allowBlank="1" showInputMessage="1" showErrorMessage="1" sqref="D13 D37 D61 D85 D110" xr:uid="{627FBED2-7D94-43E4-B2A9-956757BE2C8B}">
      <formula1>1</formula1>
      <formula2>15</formula2>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0264D-BDB6-4701-988A-B4E3C5B53E1C}">
  <dimension ref="A1:B14"/>
  <sheetViews>
    <sheetView workbookViewId="0">
      <selection activeCell="F21" sqref="F21"/>
    </sheetView>
  </sheetViews>
  <sheetFormatPr defaultRowHeight="15" x14ac:dyDescent="0.25"/>
  <cols>
    <col min="1" max="1" width="16.7109375" customWidth="1"/>
    <col min="2" max="2" width="43.7109375" customWidth="1"/>
  </cols>
  <sheetData>
    <row r="1" spans="1:2" ht="23.25" x14ac:dyDescent="0.35">
      <c r="A1" s="244" t="s">
        <v>473</v>
      </c>
      <c r="B1" s="244"/>
    </row>
    <row r="3" spans="1:2" x14ac:dyDescent="0.25">
      <c r="A3" s="22" t="s">
        <v>169</v>
      </c>
    </row>
    <row r="4" spans="1:2" x14ac:dyDescent="0.25">
      <c r="A4" s="23" t="s">
        <v>167</v>
      </c>
    </row>
    <row r="5" spans="1:2" x14ac:dyDescent="0.25">
      <c r="A5" s="23" t="s">
        <v>168</v>
      </c>
    </row>
    <row r="7" spans="1:2" x14ac:dyDescent="0.25">
      <c r="A7" s="22" t="s">
        <v>411</v>
      </c>
      <c r="B7" s="22" t="s">
        <v>414</v>
      </c>
    </row>
    <row r="8" spans="1:2" x14ac:dyDescent="0.25">
      <c r="A8" s="23" t="s">
        <v>412</v>
      </c>
      <c r="B8" s="15" t="s">
        <v>415</v>
      </c>
    </row>
    <row r="9" spans="1:2" x14ac:dyDescent="0.25">
      <c r="A9" s="23" t="s">
        <v>413</v>
      </c>
      <c r="B9" s="15" t="s">
        <v>416</v>
      </c>
    </row>
    <row r="10" spans="1:2" x14ac:dyDescent="0.25">
      <c r="A10" s="23" t="s">
        <v>417</v>
      </c>
      <c r="B10" s="15" t="s">
        <v>419</v>
      </c>
    </row>
    <row r="11" spans="1:2" x14ac:dyDescent="0.25">
      <c r="A11" s="23" t="s">
        <v>418</v>
      </c>
      <c r="B11" s="15" t="s">
        <v>420</v>
      </c>
    </row>
    <row r="12" spans="1:2" x14ac:dyDescent="0.25">
      <c r="A12" s="23"/>
      <c r="B12" s="144" t="s">
        <v>421</v>
      </c>
    </row>
    <row r="13" spans="1:2" x14ac:dyDescent="0.25">
      <c r="A13" s="23"/>
      <c r="B13" s="144" t="s">
        <v>421</v>
      </c>
    </row>
    <row r="14" spans="1:2" x14ac:dyDescent="0.25">
      <c r="A14" s="23"/>
      <c r="B14" s="144" t="s">
        <v>421</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680BE-7B98-4BD6-824D-EF49A9AE1A04}">
  <sheetPr codeName="Arkusz2"/>
  <dimension ref="B2:B25"/>
  <sheetViews>
    <sheetView tabSelected="1" topLeftCell="A11" zoomScale="80" zoomScaleNormal="80" workbookViewId="0">
      <selection activeCell="B25" sqref="B25"/>
    </sheetView>
  </sheetViews>
  <sheetFormatPr defaultRowHeight="15" x14ac:dyDescent="0.25"/>
  <cols>
    <col min="1" max="1" width="5.28515625" customWidth="1"/>
    <col min="2" max="2" width="160.5703125" style="10" customWidth="1"/>
  </cols>
  <sheetData>
    <row r="2" spans="2:2" ht="15.75" x14ac:dyDescent="0.25">
      <c r="B2" s="145" t="s">
        <v>464</v>
      </c>
    </row>
    <row r="3" spans="2:2" ht="30" x14ac:dyDescent="0.25">
      <c r="B3" s="171" t="s">
        <v>466</v>
      </c>
    </row>
    <row r="4" spans="2:2" ht="60" x14ac:dyDescent="0.25">
      <c r="B4" s="171" t="s">
        <v>469</v>
      </c>
    </row>
    <row r="5" spans="2:2" ht="45" x14ac:dyDescent="0.25">
      <c r="B5" s="171" t="s">
        <v>467</v>
      </c>
    </row>
    <row r="6" spans="2:2" ht="51" customHeight="1" x14ac:dyDescent="0.25">
      <c r="B6" s="171" t="s">
        <v>468</v>
      </c>
    </row>
    <row r="7" spans="2:2" ht="36" customHeight="1" x14ac:dyDescent="0.25">
      <c r="B7" s="171" t="s">
        <v>470</v>
      </c>
    </row>
    <row r="8" spans="2:2" ht="90" x14ac:dyDescent="0.25">
      <c r="B8" s="171" t="s">
        <v>471</v>
      </c>
    </row>
    <row r="9" spans="2:2" ht="165" x14ac:dyDescent="0.25">
      <c r="B9" s="171" t="s">
        <v>472</v>
      </c>
    </row>
    <row r="13" spans="2:2" ht="15.75" x14ac:dyDescent="0.25">
      <c r="B13" s="246"/>
    </row>
    <row r="14" spans="2:2" x14ac:dyDescent="0.25">
      <c r="B14" s="247"/>
    </row>
    <row r="15" spans="2:2" x14ac:dyDescent="0.25">
      <c r="B15"/>
    </row>
    <row r="16" spans="2:2" x14ac:dyDescent="0.25">
      <c r="B16" s="247"/>
    </row>
    <row r="17" spans="2:2" x14ac:dyDescent="0.25">
      <c r="B17" s="247"/>
    </row>
    <row r="18" spans="2:2" x14ac:dyDescent="0.25">
      <c r="B18" s="247"/>
    </row>
    <row r="19" spans="2:2" x14ac:dyDescent="0.25">
      <c r="B19" s="247"/>
    </row>
    <row r="20" spans="2:2" x14ac:dyDescent="0.25">
      <c r="B20" s="248" t="s">
        <v>474</v>
      </c>
    </row>
    <row r="21" spans="2:2" x14ac:dyDescent="0.25">
      <c r="B21" s="248" t="s">
        <v>475</v>
      </c>
    </row>
    <row r="22" spans="2:2" x14ac:dyDescent="0.25">
      <c r="B22" s="245"/>
    </row>
    <row r="23" spans="2:2" x14ac:dyDescent="0.25">
      <c r="B23" s="245"/>
    </row>
    <row r="24" spans="2:2" x14ac:dyDescent="0.25">
      <c r="B24"/>
    </row>
    <row r="25" spans="2:2" x14ac:dyDescent="0.25">
      <c r="B25" s="245"/>
    </row>
  </sheetData>
  <phoneticPr fontId="3" type="noConversion"/>
  <pageMargins left="0.7" right="0.7" top="0.75" bottom="0.75" header="0.3" footer="0.3"/>
  <pageSetup paperSize="9"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4C42E-873A-444F-A852-31051897059D}">
  <dimension ref="B1:Y60"/>
  <sheetViews>
    <sheetView zoomScale="70" zoomScaleNormal="70" workbookViewId="0">
      <pane xSplit="2" ySplit="10" topLeftCell="C11" activePane="bottomRight" state="frozen"/>
      <selection pane="topRight" activeCell="C1" sqref="C1"/>
      <selection pane="bottomLeft" activeCell="A9" sqref="A9"/>
      <selection pane="bottomRight" activeCell="D31" sqref="D31"/>
    </sheetView>
  </sheetViews>
  <sheetFormatPr defaultRowHeight="15" x14ac:dyDescent="0.25"/>
  <cols>
    <col min="1" max="1" width="3.28515625" customWidth="1"/>
    <col min="2" max="2" width="6.5703125" customWidth="1"/>
    <col min="3" max="3" width="22" customWidth="1"/>
    <col min="4" max="4" width="22.85546875" customWidth="1"/>
    <col min="5" max="9" width="12.7109375" customWidth="1"/>
    <col min="10" max="10" width="6" customWidth="1"/>
    <col min="11" max="26" width="10.7109375" customWidth="1"/>
  </cols>
  <sheetData>
    <row r="1" spans="2:25" ht="15.75" x14ac:dyDescent="0.25">
      <c r="C1" s="183" t="s">
        <v>293</v>
      </c>
      <c r="D1" s="184"/>
      <c r="E1" s="184"/>
      <c r="F1" s="184"/>
      <c r="G1" s="184"/>
      <c r="H1" s="184"/>
      <c r="I1" s="184"/>
    </row>
    <row r="2" spans="2:25" x14ac:dyDescent="0.25">
      <c r="C2" s="185" t="s">
        <v>465</v>
      </c>
      <c r="D2" s="186"/>
      <c r="E2" s="186"/>
      <c r="F2" s="186"/>
      <c r="G2" s="186"/>
      <c r="H2" s="186"/>
      <c r="I2" s="187"/>
    </row>
    <row r="3" spans="2:25" x14ac:dyDescent="0.25">
      <c r="C3" s="173" t="s">
        <v>457</v>
      </c>
      <c r="D3" s="174"/>
      <c r="E3" s="174"/>
      <c r="F3" s="174"/>
      <c r="G3" s="174"/>
      <c r="H3" s="174"/>
      <c r="I3" s="175"/>
    </row>
    <row r="4" spans="2:25" ht="28.9" customHeight="1" x14ac:dyDescent="0.25">
      <c r="C4" s="173" t="s">
        <v>307</v>
      </c>
      <c r="D4" s="174"/>
      <c r="E4" s="174"/>
      <c r="F4" s="174"/>
      <c r="G4" s="174"/>
      <c r="H4" s="174"/>
      <c r="I4" s="175"/>
    </row>
    <row r="5" spans="2:25" x14ac:dyDescent="0.25">
      <c r="C5" s="173" t="s">
        <v>306</v>
      </c>
      <c r="D5" s="174"/>
      <c r="E5" s="174"/>
      <c r="F5" s="174"/>
      <c r="G5" s="174"/>
      <c r="H5" s="174"/>
      <c r="I5" s="175"/>
    </row>
    <row r="6" spans="2:25" x14ac:dyDescent="0.25">
      <c r="C6" s="173" t="s">
        <v>462</v>
      </c>
      <c r="D6" s="174"/>
      <c r="E6" s="174"/>
      <c r="F6" s="174"/>
      <c r="G6" s="174"/>
      <c r="H6" s="174"/>
      <c r="I6" s="175"/>
    </row>
    <row r="7" spans="2:25" x14ac:dyDescent="0.25">
      <c r="C7" s="177" t="s">
        <v>463</v>
      </c>
      <c r="D7" s="178"/>
      <c r="E7" s="178"/>
      <c r="F7" s="178"/>
      <c r="G7" s="178"/>
      <c r="H7" s="178"/>
      <c r="I7" s="179"/>
    </row>
    <row r="9" spans="2:25" ht="21" x14ac:dyDescent="0.25">
      <c r="E9" s="134" t="s">
        <v>296</v>
      </c>
      <c r="F9" s="134" t="s">
        <v>298</v>
      </c>
      <c r="G9" s="134" t="s">
        <v>299</v>
      </c>
      <c r="H9" s="134" t="s">
        <v>300</v>
      </c>
      <c r="I9" s="134" t="s">
        <v>301</v>
      </c>
      <c r="J9" s="134"/>
      <c r="K9" s="180" t="s">
        <v>147</v>
      </c>
      <c r="L9" s="180"/>
      <c r="M9" s="180"/>
      <c r="N9" s="181" t="s">
        <v>184</v>
      </c>
      <c r="O9" s="181"/>
      <c r="P9" s="181"/>
      <c r="Q9" s="182" t="s">
        <v>211</v>
      </c>
      <c r="R9" s="182"/>
      <c r="S9" s="182"/>
      <c r="T9" s="172" t="s">
        <v>249</v>
      </c>
      <c r="U9" s="172"/>
      <c r="V9" s="172"/>
      <c r="W9" s="176" t="s">
        <v>291</v>
      </c>
      <c r="X9" s="176"/>
      <c r="Y9" s="176"/>
    </row>
    <row r="10" spans="2:25" x14ac:dyDescent="0.25">
      <c r="B10" s="132" t="s">
        <v>305</v>
      </c>
      <c r="C10" s="132" t="s">
        <v>295</v>
      </c>
      <c r="D10" s="132" t="s">
        <v>294</v>
      </c>
      <c r="E10" s="133" t="s">
        <v>297</v>
      </c>
      <c r="F10" s="133" t="s">
        <v>297</v>
      </c>
      <c r="G10" s="133" t="s">
        <v>297</v>
      </c>
      <c r="H10" s="133" t="s">
        <v>297</v>
      </c>
      <c r="I10" s="133" t="s">
        <v>297</v>
      </c>
      <c r="J10" s="133" t="s">
        <v>460</v>
      </c>
      <c r="K10" s="158" t="s">
        <v>436</v>
      </c>
      <c r="L10" s="158" t="s">
        <v>459</v>
      </c>
      <c r="M10" s="158" t="s">
        <v>458</v>
      </c>
      <c r="N10" s="159" t="s">
        <v>436</v>
      </c>
      <c r="O10" s="159" t="s">
        <v>459</v>
      </c>
      <c r="P10" s="159" t="s">
        <v>458</v>
      </c>
      <c r="Q10" s="160" t="s">
        <v>436</v>
      </c>
      <c r="R10" s="160" t="s">
        <v>459</v>
      </c>
      <c r="S10" s="160" t="s">
        <v>458</v>
      </c>
      <c r="T10" s="161" t="s">
        <v>436</v>
      </c>
      <c r="U10" s="161" t="s">
        <v>459</v>
      </c>
      <c r="V10" s="161" t="s">
        <v>458</v>
      </c>
      <c r="W10" s="162" t="s">
        <v>436</v>
      </c>
      <c r="X10" s="162" t="s">
        <v>459</v>
      </c>
      <c r="Y10" s="162" t="s">
        <v>458</v>
      </c>
    </row>
    <row r="11" spans="2:25" ht="18.75" x14ac:dyDescent="0.3">
      <c r="B11" s="9">
        <v>1</v>
      </c>
      <c r="C11" s="15" t="s">
        <v>310</v>
      </c>
      <c r="D11" s="15" t="s">
        <v>337</v>
      </c>
      <c r="E11" s="15"/>
      <c r="F11" s="15"/>
      <c r="G11" s="15"/>
      <c r="H11" s="15"/>
      <c r="I11" s="15"/>
      <c r="J11" s="2">
        <v>18</v>
      </c>
      <c r="K11" s="163" t="str">
        <f ca="1">INDIRECT("'Mod1 Grades"&amp;"'!"&amp;"m"&amp;$J11)</f>
        <v>FAIL</v>
      </c>
      <c r="L11" s="164">
        <f ca="1">INDIRECT("'Mod1 Grades"&amp;"'!"&amp;"n"&amp;$J11)</f>
        <v>0</v>
      </c>
      <c r="M11" s="163" t="str">
        <f ca="1">INDIRECT("'Mod1 Grades"&amp;"'!"&amp;"o"&amp;$J11)</f>
        <v>FAIL</v>
      </c>
      <c r="N11" s="165" t="str">
        <f t="shared" ref="N11:N60" ca="1" si="0">INDIRECT("'Mod2 Grades"&amp;"'!"&amp;"ac"&amp;$J11)</f>
        <v>FAIL</v>
      </c>
      <c r="O11" s="166">
        <f ca="1">INDIRECT("'Mod2 Grades"&amp;"'!"&amp;"ad"&amp;$J11)</f>
        <v>0</v>
      </c>
      <c r="P11" s="165" t="str">
        <f ca="1">INDIRECT("'Mod2 Grades"&amp;"'!"&amp;"ae"&amp;$J11)</f>
        <v>FAIL</v>
      </c>
      <c r="Q11" s="167" t="str">
        <f t="shared" ref="Q11:Q60" ca="1" si="1">INDIRECT("'Mod3 Grades"&amp;"'!"&amp;"am"&amp;$J11)</f>
        <v>FAIL</v>
      </c>
      <c r="R11" s="168">
        <f ca="1">INDIRECT("'Mod3 Grades"&amp;"'!"&amp;"an"&amp;$J11)</f>
        <v>0</v>
      </c>
      <c r="S11" s="167" t="str">
        <f ca="1">INDIRECT("'Mod3 Grades"&amp;"'!"&amp;"ao"&amp;$J11)</f>
        <v>FAIL</v>
      </c>
      <c r="T11" s="169" t="str">
        <f ca="1">INDIRECT("'Mod4 Grades"&amp;"'!"&amp;"t"&amp;$J11)</f>
        <v>FAIL</v>
      </c>
      <c r="U11" s="170">
        <f ca="1">INDIRECT("'Mod4 Grades"&amp;"'!"&amp;"u"&amp;$J11)</f>
        <v>0</v>
      </c>
      <c r="V11" s="169" t="str">
        <f ca="1">INDIRECT("'Mod4 Grades"&amp;"'!"&amp;"v"&amp;$J11)</f>
        <v>FAIL</v>
      </c>
      <c r="W11" s="68" t="str">
        <f ca="1">IF(AND(K11="PASS",N11="PASS",Q11="PASS",T11="PASS"),"PASS","FAIL")</f>
        <v>FAIL</v>
      </c>
      <c r="X11" s="68">
        <f ca="1">L11+O11+R11+U11</f>
        <v>0</v>
      </c>
      <c r="Y11" s="68" t="str">
        <f ca="1">IF(W11&lt;&gt;"PASS","FAIL",IF(X11&gt;GRADING!$D$109,GRADING!$D$112,IF(X11&lt;=GRADING!$J$116,GRADING!$C$116,IF(X11&lt;=GRADING!$J$117,GRADING!$C$117,IF(X11&lt;=GRADING!$J$118,GRADING!$C$118,IF(X11&lt;=GRADING!$J$119,GRADING!$C$119,IF(X11&lt;=GRADING!$J$120,GRADING!$C$120,IF(X11&lt;=GRADING!$J$121,GRADING!$C$121,IF(X11&lt;=GRADING!$J$122,GRADING!$C$122,IF(X11&lt;=GRADING!$J$123,GRADING!$C$123,IF(X11&lt;=GRADING!$J$124,GRADING!$C$124,IF(X11&lt;=GRADING!$J$125,GRADING!$C$125,IF(X11&lt;=GRADING!$J$126,GRADING!$C$126,IF(X11&lt;=GRADING!$J$127,GRADING!$C$127,IF(X11&lt;=GRADING!$J$128,GRADING!$C$128,IF(X11&lt;=GRADING!$J$129,GRADING!$J$129,GRADING!$J$130))))))))))))))))</f>
        <v>FAIL</v>
      </c>
    </row>
    <row r="12" spans="2:25" ht="18.75" x14ac:dyDescent="0.3">
      <c r="B12" s="9">
        <v>2</v>
      </c>
      <c r="C12" s="15" t="s">
        <v>338</v>
      </c>
      <c r="D12" s="15" t="s">
        <v>339</v>
      </c>
      <c r="E12" s="15"/>
      <c r="F12" s="15"/>
      <c r="G12" s="15"/>
      <c r="H12" s="15"/>
      <c r="I12" s="15"/>
      <c r="J12" s="2">
        <v>20</v>
      </c>
      <c r="K12" s="163" t="str">
        <f t="shared" ref="K12:K60" ca="1" si="2">INDIRECT("'Mod1 Grades"&amp;"'!"&amp;"m"&amp;$J12)</f>
        <v>FAIL</v>
      </c>
      <c r="L12" s="164">
        <f t="shared" ref="L12:L60" ca="1" si="3">INDIRECT("'Mod1 Grades"&amp;"'!"&amp;"n"&amp;$J12)</f>
        <v>0</v>
      </c>
      <c r="M12" s="163" t="str">
        <f t="shared" ref="M12:M60" ca="1" si="4">INDIRECT("'Mod1 Grades"&amp;"'!"&amp;"o"&amp;$J12)</f>
        <v>FAIL</v>
      </c>
      <c r="N12" s="165" t="str">
        <f t="shared" ca="1" si="0"/>
        <v>FAIL</v>
      </c>
      <c r="O12" s="166">
        <f t="shared" ref="O12:O60" ca="1" si="5">INDIRECT("'Mod2 Grades"&amp;"'!"&amp;"ad"&amp;$J12)</f>
        <v>0</v>
      </c>
      <c r="P12" s="165" t="str">
        <f t="shared" ref="P12:P60" ca="1" si="6">INDIRECT("'Mod2 Grades"&amp;"'!"&amp;"ae"&amp;$J12)</f>
        <v>FAIL</v>
      </c>
      <c r="Q12" s="167" t="str">
        <f t="shared" ca="1" si="1"/>
        <v>FAIL</v>
      </c>
      <c r="R12" s="168">
        <f t="shared" ref="R12:R60" ca="1" si="7">INDIRECT("'Mod3 Grades"&amp;"'!"&amp;"an"&amp;$J12)</f>
        <v>0</v>
      </c>
      <c r="S12" s="167" t="str">
        <f t="shared" ref="S12:S60" ca="1" si="8">INDIRECT("'Mod3 Grades"&amp;"'!"&amp;"ao"&amp;$J12)</f>
        <v>FAIL</v>
      </c>
      <c r="T12" s="169" t="str">
        <f t="shared" ref="T12:T60" ca="1" si="9">INDIRECT("'Mod4 Grades"&amp;"'!"&amp;"t"&amp;$J12)</f>
        <v>FAIL</v>
      </c>
      <c r="U12" s="170">
        <f t="shared" ref="U12:U60" ca="1" si="10">INDIRECT("'Mod4 Grades"&amp;"'!"&amp;"u"&amp;$J12)</f>
        <v>0</v>
      </c>
      <c r="V12" s="169" t="str">
        <f t="shared" ref="V12:V60" ca="1" si="11">INDIRECT("'Mod4 Grades"&amp;"'!"&amp;"v"&amp;$J12)</f>
        <v>FAIL</v>
      </c>
      <c r="W12" s="68" t="str">
        <f t="shared" ref="W12:W60" ca="1" si="12">IF(AND(K12="PASS",N12="PASS",Q12="PASS",T12="PASS"),"PASS","FAIL")</f>
        <v>FAIL</v>
      </c>
      <c r="X12" s="68">
        <f t="shared" ref="X12:X60" ca="1" si="13">L12+O12+R12+U12</f>
        <v>0</v>
      </c>
      <c r="Y12" s="68" t="str">
        <f ca="1">IF(W12&lt;&gt;"PASS","FAIL",IF(X12&gt;GRADING!$D$109,GRADING!$D$112,IF(X12&lt;=GRADING!$J$116,GRADING!$C$116,IF(X12&lt;=GRADING!$J$117,GRADING!$C$117,IF(X12&lt;=GRADING!$J$118,GRADING!$C$118,IF(X12&lt;=GRADING!$J$119,GRADING!$C$119,IF(X12&lt;=GRADING!$J$120,GRADING!$C$120,IF(X12&lt;=GRADING!$J$121,GRADING!$C$121,IF(X12&lt;=GRADING!$J$122,GRADING!$C$122,IF(X12&lt;=GRADING!$J$123,GRADING!$C$123,IF(X12&lt;=GRADING!$J$124,GRADING!$C$124,IF(X12&lt;=GRADING!$J$125,GRADING!$C$125,IF(X12&lt;=GRADING!$J$126,GRADING!$C$126,IF(X12&lt;=GRADING!$J$127,GRADING!$C$127,IF(X12&lt;=GRADING!$J$128,GRADING!$C$128,IF(X12&lt;=GRADING!$J$129,GRADING!$J$129,GRADING!$J$130))))))))))))))))</f>
        <v>FAIL</v>
      </c>
    </row>
    <row r="13" spans="2:25" ht="18.75" x14ac:dyDescent="0.3">
      <c r="B13" s="9">
        <v>3</v>
      </c>
      <c r="C13" s="15" t="s">
        <v>340</v>
      </c>
      <c r="D13" s="15" t="s">
        <v>341</v>
      </c>
      <c r="E13" s="15"/>
      <c r="F13" s="15"/>
      <c r="G13" s="15"/>
      <c r="H13" s="15"/>
      <c r="I13" s="15"/>
      <c r="J13" s="2">
        <v>22</v>
      </c>
      <c r="K13" s="163" t="str">
        <f t="shared" ca="1" si="2"/>
        <v>FAIL</v>
      </c>
      <c r="L13" s="164">
        <f t="shared" ca="1" si="3"/>
        <v>0</v>
      </c>
      <c r="M13" s="163" t="str">
        <f t="shared" ca="1" si="4"/>
        <v>FAIL</v>
      </c>
      <c r="N13" s="165" t="str">
        <f t="shared" ca="1" si="0"/>
        <v>FAIL</v>
      </c>
      <c r="O13" s="166">
        <f t="shared" ca="1" si="5"/>
        <v>0</v>
      </c>
      <c r="P13" s="165" t="str">
        <f t="shared" ca="1" si="6"/>
        <v>FAIL</v>
      </c>
      <c r="Q13" s="167" t="str">
        <f t="shared" ca="1" si="1"/>
        <v>FAIL</v>
      </c>
      <c r="R13" s="168">
        <f t="shared" ca="1" si="7"/>
        <v>0</v>
      </c>
      <c r="S13" s="167" t="str">
        <f t="shared" ca="1" si="8"/>
        <v>FAIL</v>
      </c>
      <c r="T13" s="169" t="str">
        <f t="shared" ca="1" si="9"/>
        <v>FAIL</v>
      </c>
      <c r="U13" s="170">
        <f t="shared" ca="1" si="10"/>
        <v>0</v>
      </c>
      <c r="V13" s="169" t="str">
        <f t="shared" ca="1" si="11"/>
        <v>FAIL</v>
      </c>
      <c r="W13" s="68" t="str">
        <f t="shared" ca="1" si="12"/>
        <v>FAIL</v>
      </c>
      <c r="X13" s="68">
        <f t="shared" ca="1" si="13"/>
        <v>0</v>
      </c>
      <c r="Y13" s="68" t="str">
        <f ca="1">IF(W13&lt;&gt;"PASS","FAIL",IF(X13&gt;GRADING!$D$109,GRADING!$D$112,IF(X13&lt;=GRADING!$J$116,GRADING!$C$116,IF(X13&lt;=GRADING!$J$117,GRADING!$C$117,IF(X13&lt;=GRADING!$J$118,GRADING!$C$118,IF(X13&lt;=GRADING!$J$119,GRADING!$C$119,IF(X13&lt;=GRADING!$J$120,GRADING!$C$120,IF(X13&lt;=GRADING!$J$121,GRADING!$C$121,IF(X13&lt;=GRADING!$J$122,GRADING!$C$122,IF(X13&lt;=GRADING!$J$123,GRADING!$C$123,IF(X13&lt;=GRADING!$J$124,GRADING!$C$124,IF(X13&lt;=GRADING!$J$125,GRADING!$C$125,IF(X13&lt;=GRADING!$J$126,GRADING!$C$126,IF(X13&lt;=GRADING!$J$127,GRADING!$C$127,IF(X13&lt;=GRADING!$J$128,GRADING!$C$128,IF(X13&lt;=GRADING!$J$129,GRADING!$J$129,GRADING!$J$130))))))))))))))))</f>
        <v>FAIL</v>
      </c>
    </row>
    <row r="14" spans="2:25" ht="18.75" x14ac:dyDescent="0.3">
      <c r="B14" s="9">
        <v>4</v>
      </c>
      <c r="C14" s="15" t="s">
        <v>342</v>
      </c>
      <c r="D14" s="15" t="s">
        <v>343</v>
      </c>
      <c r="E14" s="15"/>
      <c r="F14" s="15"/>
      <c r="G14" s="15"/>
      <c r="H14" s="15"/>
      <c r="I14" s="15"/>
      <c r="J14" s="2">
        <v>24</v>
      </c>
      <c r="K14" s="163" t="str">
        <f t="shared" ca="1" si="2"/>
        <v>FAIL</v>
      </c>
      <c r="L14" s="164">
        <f t="shared" ca="1" si="3"/>
        <v>0</v>
      </c>
      <c r="M14" s="163" t="str">
        <f t="shared" ca="1" si="4"/>
        <v>FAIL</v>
      </c>
      <c r="N14" s="165" t="str">
        <f t="shared" ca="1" si="0"/>
        <v>FAIL</v>
      </c>
      <c r="O14" s="166">
        <f t="shared" ca="1" si="5"/>
        <v>0</v>
      </c>
      <c r="P14" s="165" t="str">
        <f t="shared" ca="1" si="6"/>
        <v>FAIL</v>
      </c>
      <c r="Q14" s="167" t="str">
        <f t="shared" ca="1" si="1"/>
        <v>FAIL</v>
      </c>
      <c r="R14" s="168">
        <f t="shared" ca="1" si="7"/>
        <v>0</v>
      </c>
      <c r="S14" s="167" t="str">
        <f t="shared" ca="1" si="8"/>
        <v>FAIL</v>
      </c>
      <c r="T14" s="169" t="str">
        <f t="shared" ca="1" si="9"/>
        <v>FAIL</v>
      </c>
      <c r="U14" s="170">
        <f t="shared" ca="1" si="10"/>
        <v>0</v>
      </c>
      <c r="V14" s="169" t="str">
        <f t="shared" ca="1" si="11"/>
        <v>FAIL</v>
      </c>
      <c r="W14" s="68" t="str">
        <f t="shared" ca="1" si="12"/>
        <v>FAIL</v>
      </c>
      <c r="X14" s="68">
        <f t="shared" ca="1" si="13"/>
        <v>0</v>
      </c>
      <c r="Y14" s="68" t="str">
        <f ca="1">IF(W14&lt;&gt;"PASS","FAIL",IF(X14&gt;GRADING!$D$109,GRADING!$D$112,IF(X14&lt;=GRADING!$J$116,GRADING!$C$116,IF(X14&lt;=GRADING!$J$117,GRADING!$C$117,IF(X14&lt;=GRADING!$J$118,GRADING!$C$118,IF(X14&lt;=GRADING!$J$119,GRADING!$C$119,IF(X14&lt;=GRADING!$J$120,GRADING!$C$120,IF(X14&lt;=GRADING!$J$121,GRADING!$C$121,IF(X14&lt;=GRADING!$J$122,GRADING!$C$122,IF(X14&lt;=GRADING!$J$123,GRADING!$C$123,IF(X14&lt;=GRADING!$J$124,GRADING!$C$124,IF(X14&lt;=GRADING!$J$125,GRADING!$C$125,IF(X14&lt;=GRADING!$J$126,GRADING!$C$126,IF(X14&lt;=GRADING!$J$127,GRADING!$C$127,IF(X14&lt;=GRADING!$J$128,GRADING!$C$128,IF(X14&lt;=GRADING!$J$129,GRADING!$J$129,GRADING!$J$130))))))))))))))))</f>
        <v>FAIL</v>
      </c>
    </row>
    <row r="15" spans="2:25" ht="18.75" x14ac:dyDescent="0.3">
      <c r="B15" s="9">
        <v>5</v>
      </c>
      <c r="C15" s="15" t="s">
        <v>344</v>
      </c>
      <c r="D15" s="15" t="s">
        <v>345</v>
      </c>
      <c r="E15" s="15"/>
      <c r="F15" s="15"/>
      <c r="G15" s="15"/>
      <c r="H15" s="15"/>
      <c r="I15" s="15"/>
      <c r="J15" s="2">
        <v>26</v>
      </c>
      <c r="K15" s="163" t="str">
        <f t="shared" ca="1" si="2"/>
        <v>FAIL</v>
      </c>
      <c r="L15" s="164">
        <f t="shared" ca="1" si="3"/>
        <v>0</v>
      </c>
      <c r="M15" s="163" t="str">
        <f t="shared" ca="1" si="4"/>
        <v>FAIL</v>
      </c>
      <c r="N15" s="165" t="str">
        <f t="shared" ca="1" si="0"/>
        <v>FAIL</v>
      </c>
      <c r="O15" s="166">
        <f t="shared" ca="1" si="5"/>
        <v>0</v>
      </c>
      <c r="P15" s="165" t="str">
        <f t="shared" ca="1" si="6"/>
        <v>FAIL</v>
      </c>
      <c r="Q15" s="167" t="str">
        <f t="shared" ca="1" si="1"/>
        <v>FAIL</v>
      </c>
      <c r="R15" s="168">
        <f t="shared" ca="1" si="7"/>
        <v>0</v>
      </c>
      <c r="S15" s="167" t="str">
        <f t="shared" ca="1" si="8"/>
        <v>FAIL</v>
      </c>
      <c r="T15" s="169" t="str">
        <f t="shared" ca="1" si="9"/>
        <v>FAIL</v>
      </c>
      <c r="U15" s="170">
        <f t="shared" ca="1" si="10"/>
        <v>0</v>
      </c>
      <c r="V15" s="169" t="str">
        <f t="shared" ca="1" si="11"/>
        <v>FAIL</v>
      </c>
      <c r="W15" s="68" t="str">
        <f t="shared" ca="1" si="12"/>
        <v>FAIL</v>
      </c>
      <c r="X15" s="68">
        <f t="shared" ca="1" si="13"/>
        <v>0</v>
      </c>
      <c r="Y15" s="68" t="str">
        <f ca="1">IF(W15&lt;&gt;"PASS","FAIL",IF(X15&gt;GRADING!$D$109,GRADING!$D$112,IF(X15&lt;=GRADING!$J$116,GRADING!$C$116,IF(X15&lt;=GRADING!$J$117,GRADING!$C$117,IF(X15&lt;=GRADING!$J$118,GRADING!$C$118,IF(X15&lt;=GRADING!$J$119,GRADING!$C$119,IF(X15&lt;=GRADING!$J$120,GRADING!$C$120,IF(X15&lt;=GRADING!$J$121,GRADING!$C$121,IF(X15&lt;=GRADING!$J$122,GRADING!$C$122,IF(X15&lt;=GRADING!$J$123,GRADING!$C$123,IF(X15&lt;=GRADING!$J$124,GRADING!$C$124,IF(X15&lt;=GRADING!$J$125,GRADING!$C$125,IF(X15&lt;=GRADING!$J$126,GRADING!$C$126,IF(X15&lt;=GRADING!$J$127,GRADING!$C$127,IF(X15&lt;=GRADING!$J$128,GRADING!$C$128,IF(X15&lt;=GRADING!$J$129,GRADING!$J$129,GRADING!$J$130))))))))))))))))</f>
        <v>FAIL</v>
      </c>
    </row>
    <row r="16" spans="2:25" ht="18.75" x14ac:dyDescent="0.3">
      <c r="B16" s="9">
        <v>6</v>
      </c>
      <c r="C16" s="15" t="s">
        <v>311</v>
      </c>
      <c r="D16" s="15" t="s">
        <v>346</v>
      </c>
      <c r="E16" s="15"/>
      <c r="F16" s="15"/>
      <c r="G16" s="15"/>
      <c r="H16" s="15"/>
      <c r="I16" s="15"/>
      <c r="J16" s="2">
        <v>28</v>
      </c>
      <c r="K16" s="163" t="str">
        <f t="shared" ca="1" si="2"/>
        <v>FAIL</v>
      </c>
      <c r="L16" s="164">
        <f t="shared" ca="1" si="3"/>
        <v>0</v>
      </c>
      <c r="M16" s="163" t="str">
        <f t="shared" ca="1" si="4"/>
        <v>FAIL</v>
      </c>
      <c r="N16" s="165" t="str">
        <f t="shared" ca="1" si="0"/>
        <v>FAIL</v>
      </c>
      <c r="O16" s="166">
        <f t="shared" ca="1" si="5"/>
        <v>0</v>
      </c>
      <c r="P16" s="165" t="str">
        <f t="shared" ca="1" si="6"/>
        <v>FAIL</v>
      </c>
      <c r="Q16" s="167" t="str">
        <f t="shared" ca="1" si="1"/>
        <v>FAIL</v>
      </c>
      <c r="R16" s="168">
        <f t="shared" ca="1" si="7"/>
        <v>0</v>
      </c>
      <c r="S16" s="167" t="str">
        <f t="shared" ca="1" si="8"/>
        <v>FAIL</v>
      </c>
      <c r="T16" s="169" t="str">
        <f t="shared" ca="1" si="9"/>
        <v>FAIL</v>
      </c>
      <c r="U16" s="170">
        <f t="shared" ca="1" si="10"/>
        <v>0</v>
      </c>
      <c r="V16" s="169" t="str">
        <f t="shared" ca="1" si="11"/>
        <v>FAIL</v>
      </c>
      <c r="W16" s="68" t="str">
        <f t="shared" ca="1" si="12"/>
        <v>FAIL</v>
      </c>
      <c r="X16" s="68">
        <f t="shared" ca="1" si="13"/>
        <v>0</v>
      </c>
      <c r="Y16" s="68" t="str">
        <f ca="1">IF(W16&lt;&gt;"PASS","FAIL",IF(X16&gt;GRADING!$D$109,GRADING!$D$112,IF(X16&lt;=GRADING!$J$116,GRADING!$C$116,IF(X16&lt;=GRADING!$J$117,GRADING!$C$117,IF(X16&lt;=GRADING!$J$118,GRADING!$C$118,IF(X16&lt;=GRADING!$J$119,GRADING!$C$119,IF(X16&lt;=GRADING!$J$120,GRADING!$C$120,IF(X16&lt;=GRADING!$J$121,GRADING!$C$121,IF(X16&lt;=GRADING!$J$122,GRADING!$C$122,IF(X16&lt;=GRADING!$J$123,GRADING!$C$123,IF(X16&lt;=GRADING!$J$124,GRADING!$C$124,IF(X16&lt;=GRADING!$J$125,GRADING!$C$125,IF(X16&lt;=GRADING!$J$126,GRADING!$C$126,IF(X16&lt;=GRADING!$J$127,GRADING!$C$127,IF(X16&lt;=GRADING!$J$128,GRADING!$C$128,IF(X16&lt;=GRADING!$J$129,GRADING!$J$129,GRADING!$J$130))))))))))))))))</f>
        <v>FAIL</v>
      </c>
    </row>
    <row r="17" spans="2:25" ht="18.75" x14ac:dyDescent="0.3">
      <c r="B17" s="9">
        <v>7</v>
      </c>
      <c r="C17" s="15" t="s">
        <v>312</v>
      </c>
      <c r="D17" s="15" t="s">
        <v>347</v>
      </c>
      <c r="E17" s="15"/>
      <c r="F17" s="15"/>
      <c r="G17" s="15"/>
      <c r="H17" s="15"/>
      <c r="I17" s="15"/>
      <c r="J17" s="2">
        <v>30</v>
      </c>
      <c r="K17" s="163" t="str">
        <f t="shared" ca="1" si="2"/>
        <v>FAIL</v>
      </c>
      <c r="L17" s="164">
        <f t="shared" ca="1" si="3"/>
        <v>0</v>
      </c>
      <c r="M17" s="163" t="str">
        <f t="shared" ca="1" si="4"/>
        <v>FAIL</v>
      </c>
      <c r="N17" s="165" t="str">
        <f t="shared" ca="1" si="0"/>
        <v>FAIL</v>
      </c>
      <c r="O17" s="166">
        <f t="shared" ca="1" si="5"/>
        <v>0</v>
      </c>
      <c r="P17" s="165" t="str">
        <f t="shared" ca="1" si="6"/>
        <v>FAIL</v>
      </c>
      <c r="Q17" s="167" t="str">
        <f t="shared" ca="1" si="1"/>
        <v>FAIL</v>
      </c>
      <c r="R17" s="168">
        <f t="shared" ca="1" si="7"/>
        <v>0</v>
      </c>
      <c r="S17" s="167" t="str">
        <f t="shared" ca="1" si="8"/>
        <v>FAIL</v>
      </c>
      <c r="T17" s="169" t="str">
        <f t="shared" ca="1" si="9"/>
        <v>FAIL</v>
      </c>
      <c r="U17" s="170">
        <f t="shared" ca="1" si="10"/>
        <v>0</v>
      </c>
      <c r="V17" s="169" t="str">
        <f t="shared" ca="1" si="11"/>
        <v>FAIL</v>
      </c>
      <c r="W17" s="68" t="str">
        <f t="shared" ca="1" si="12"/>
        <v>FAIL</v>
      </c>
      <c r="X17" s="68">
        <f t="shared" ca="1" si="13"/>
        <v>0</v>
      </c>
      <c r="Y17" s="68" t="str">
        <f ca="1">IF(W17&lt;&gt;"PASS","FAIL",IF(X17&gt;GRADING!$D$109,GRADING!$D$112,IF(X17&lt;=GRADING!$J$116,GRADING!$C$116,IF(X17&lt;=GRADING!$J$117,GRADING!$C$117,IF(X17&lt;=GRADING!$J$118,GRADING!$C$118,IF(X17&lt;=GRADING!$J$119,GRADING!$C$119,IF(X17&lt;=GRADING!$J$120,GRADING!$C$120,IF(X17&lt;=GRADING!$J$121,GRADING!$C$121,IF(X17&lt;=GRADING!$J$122,GRADING!$C$122,IF(X17&lt;=GRADING!$J$123,GRADING!$C$123,IF(X17&lt;=GRADING!$J$124,GRADING!$C$124,IF(X17&lt;=GRADING!$J$125,GRADING!$C$125,IF(X17&lt;=GRADING!$J$126,GRADING!$C$126,IF(X17&lt;=GRADING!$J$127,GRADING!$C$127,IF(X17&lt;=GRADING!$J$128,GRADING!$C$128,IF(X17&lt;=GRADING!$J$129,GRADING!$J$129,GRADING!$J$130))))))))))))))))</f>
        <v>FAIL</v>
      </c>
    </row>
    <row r="18" spans="2:25" ht="18.75" x14ac:dyDescent="0.3">
      <c r="B18" s="9">
        <v>8</v>
      </c>
      <c r="C18" s="15" t="s">
        <v>313</v>
      </c>
      <c r="D18" s="15" t="s">
        <v>348</v>
      </c>
      <c r="E18" s="15"/>
      <c r="F18" s="15"/>
      <c r="G18" s="15"/>
      <c r="H18" s="15"/>
      <c r="I18" s="15"/>
      <c r="J18" s="2">
        <v>32</v>
      </c>
      <c r="K18" s="163" t="str">
        <f t="shared" ca="1" si="2"/>
        <v>FAIL</v>
      </c>
      <c r="L18" s="164">
        <f t="shared" ca="1" si="3"/>
        <v>0</v>
      </c>
      <c r="M18" s="163" t="str">
        <f t="shared" ca="1" si="4"/>
        <v>FAIL</v>
      </c>
      <c r="N18" s="165" t="str">
        <f t="shared" ca="1" si="0"/>
        <v>FAIL</v>
      </c>
      <c r="O18" s="166">
        <f t="shared" ca="1" si="5"/>
        <v>0</v>
      </c>
      <c r="P18" s="165" t="str">
        <f t="shared" ca="1" si="6"/>
        <v>FAIL</v>
      </c>
      <c r="Q18" s="167" t="str">
        <f t="shared" ca="1" si="1"/>
        <v>FAIL</v>
      </c>
      <c r="R18" s="168">
        <f t="shared" ca="1" si="7"/>
        <v>0</v>
      </c>
      <c r="S18" s="167" t="str">
        <f t="shared" ca="1" si="8"/>
        <v>FAIL</v>
      </c>
      <c r="T18" s="169" t="str">
        <f t="shared" ca="1" si="9"/>
        <v>FAIL</v>
      </c>
      <c r="U18" s="170">
        <f t="shared" ca="1" si="10"/>
        <v>0</v>
      </c>
      <c r="V18" s="169" t="str">
        <f t="shared" ca="1" si="11"/>
        <v>FAIL</v>
      </c>
      <c r="W18" s="68" t="str">
        <f t="shared" ca="1" si="12"/>
        <v>FAIL</v>
      </c>
      <c r="X18" s="68">
        <f t="shared" ca="1" si="13"/>
        <v>0</v>
      </c>
      <c r="Y18" s="68" t="str">
        <f ca="1">IF(W18&lt;&gt;"PASS","FAIL",IF(X18&gt;GRADING!$D$109,GRADING!$D$112,IF(X18&lt;=GRADING!$J$116,GRADING!$C$116,IF(X18&lt;=GRADING!$J$117,GRADING!$C$117,IF(X18&lt;=GRADING!$J$118,GRADING!$C$118,IF(X18&lt;=GRADING!$J$119,GRADING!$C$119,IF(X18&lt;=GRADING!$J$120,GRADING!$C$120,IF(X18&lt;=GRADING!$J$121,GRADING!$C$121,IF(X18&lt;=GRADING!$J$122,GRADING!$C$122,IF(X18&lt;=GRADING!$J$123,GRADING!$C$123,IF(X18&lt;=GRADING!$J$124,GRADING!$C$124,IF(X18&lt;=GRADING!$J$125,GRADING!$C$125,IF(X18&lt;=GRADING!$J$126,GRADING!$C$126,IF(X18&lt;=GRADING!$J$127,GRADING!$C$127,IF(X18&lt;=GRADING!$J$128,GRADING!$C$128,IF(X18&lt;=GRADING!$J$129,GRADING!$J$129,GRADING!$J$130))))))))))))))))</f>
        <v>FAIL</v>
      </c>
    </row>
    <row r="19" spans="2:25" ht="18.75" x14ac:dyDescent="0.3">
      <c r="B19" s="9">
        <v>9</v>
      </c>
      <c r="C19" s="15" t="s">
        <v>314</v>
      </c>
      <c r="D19" s="15" t="s">
        <v>349</v>
      </c>
      <c r="E19" s="15"/>
      <c r="F19" s="15"/>
      <c r="G19" s="15"/>
      <c r="H19" s="15"/>
      <c r="I19" s="15"/>
      <c r="J19" s="2">
        <v>34</v>
      </c>
      <c r="K19" s="163" t="str">
        <f t="shared" ca="1" si="2"/>
        <v>FAIL</v>
      </c>
      <c r="L19" s="164">
        <f t="shared" ca="1" si="3"/>
        <v>0</v>
      </c>
      <c r="M19" s="163" t="str">
        <f t="shared" ca="1" si="4"/>
        <v>FAIL</v>
      </c>
      <c r="N19" s="165" t="str">
        <f t="shared" ca="1" si="0"/>
        <v>FAIL</v>
      </c>
      <c r="O19" s="166">
        <f t="shared" ca="1" si="5"/>
        <v>0</v>
      </c>
      <c r="P19" s="165" t="str">
        <f t="shared" ca="1" si="6"/>
        <v>FAIL</v>
      </c>
      <c r="Q19" s="167" t="str">
        <f t="shared" ca="1" si="1"/>
        <v>FAIL</v>
      </c>
      <c r="R19" s="168">
        <f t="shared" ca="1" si="7"/>
        <v>0</v>
      </c>
      <c r="S19" s="167" t="str">
        <f t="shared" ca="1" si="8"/>
        <v>FAIL</v>
      </c>
      <c r="T19" s="169" t="str">
        <f t="shared" ca="1" si="9"/>
        <v>FAIL</v>
      </c>
      <c r="U19" s="170">
        <f t="shared" ca="1" si="10"/>
        <v>0</v>
      </c>
      <c r="V19" s="169" t="str">
        <f t="shared" ca="1" si="11"/>
        <v>FAIL</v>
      </c>
      <c r="W19" s="68" t="str">
        <f t="shared" ca="1" si="12"/>
        <v>FAIL</v>
      </c>
      <c r="X19" s="68">
        <f t="shared" ca="1" si="13"/>
        <v>0</v>
      </c>
      <c r="Y19" s="68" t="str">
        <f ca="1">IF(W19&lt;&gt;"PASS","FAIL",IF(X19&gt;GRADING!$D$109,GRADING!$D$112,IF(X19&lt;=GRADING!$J$116,GRADING!$C$116,IF(X19&lt;=GRADING!$J$117,GRADING!$C$117,IF(X19&lt;=GRADING!$J$118,GRADING!$C$118,IF(X19&lt;=GRADING!$J$119,GRADING!$C$119,IF(X19&lt;=GRADING!$J$120,GRADING!$C$120,IF(X19&lt;=GRADING!$J$121,GRADING!$C$121,IF(X19&lt;=GRADING!$J$122,GRADING!$C$122,IF(X19&lt;=GRADING!$J$123,GRADING!$C$123,IF(X19&lt;=GRADING!$J$124,GRADING!$C$124,IF(X19&lt;=GRADING!$J$125,GRADING!$C$125,IF(X19&lt;=GRADING!$J$126,GRADING!$C$126,IF(X19&lt;=GRADING!$J$127,GRADING!$C$127,IF(X19&lt;=GRADING!$J$128,GRADING!$C$128,IF(X19&lt;=GRADING!$J$129,GRADING!$J$129,GRADING!$J$130))))))))))))))))</f>
        <v>FAIL</v>
      </c>
    </row>
    <row r="20" spans="2:25" ht="18.75" x14ac:dyDescent="0.3">
      <c r="B20" s="9">
        <v>10</v>
      </c>
      <c r="C20" s="15" t="s">
        <v>315</v>
      </c>
      <c r="D20" s="15" t="s">
        <v>350</v>
      </c>
      <c r="E20" s="15"/>
      <c r="F20" s="15"/>
      <c r="G20" s="15"/>
      <c r="H20" s="15"/>
      <c r="I20" s="15"/>
      <c r="J20" s="2">
        <v>36</v>
      </c>
      <c r="K20" s="163" t="str">
        <f t="shared" ca="1" si="2"/>
        <v>FAIL</v>
      </c>
      <c r="L20" s="164">
        <f t="shared" ca="1" si="3"/>
        <v>0</v>
      </c>
      <c r="M20" s="163" t="str">
        <f t="shared" ca="1" si="4"/>
        <v>FAIL</v>
      </c>
      <c r="N20" s="165" t="str">
        <f t="shared" ca="1" si="0"/>
        <v>FAIL</v>
      </c>
      <c r="O20" s="166">
        <f t="shared" ca="1" si="5"/>
        <v>0</v>
      </c>
      <c r="P20" s="165" t="str">
        <f t="shared" ca="1" si="6"/>
        <v>FAIL</v>
      </c>
      <c r="Q20" s="167" t="str">
        <f t="shared" ca="1" si="1"/>
        <v>FAIL</v>
      </c>
      <c r="R20" s="168">
        <f t="shared" ca="1" si="7"/>
        <v>0</v>
      </c>
      <c r="S20" s="167" t="str">
        <f t="shared" ca="1" si="8"/>
        <v>FAIL</v>
      </c>
      <c r="T20" s="169" t="str">
        <f t="shared" ca="1" si="9"/>
        <v>FAIL</v>
      </c>
      <c r="U20" s="170">
        <f t="shared" ca="1" si="10"/>
        <v>0</v>
      </c>
      <c r="V20" s="169" t="str">
        <f t="shared" ca="1" si="11"/>
        <v>FAIL</v>
      </c>
      <c r="W20" s="68" t="str">
        <f t="shared" ca="1" si="12"/>
        <v>FAIL</v>
      </c>
      <c r="X20" s="68">
        <f t="shared" ca="1" si="13"/>
        <v>0</v>
      </c>
      <c r="Y20" s="68" t="str">
        <f ca="1">IF(W20&lt;&gt;"PASS","FAIL",IF(X20&gt;GRADING!$D$109,GRADING!$D$112,IF(X20&lt;=GRADING!$J$116,GRADING!$C$116,IF(X20&lt;=GRADING!$J$117,GRADING!$C$117,IF(X20&lt;=GRADING!$J$118,GRADING!$C$118,IF(X20&lt;=GRADING!$J$119,GRADING!$C$119,IF(X20&lt;=GRADING!$J$120,GRADING!$C$120,IF(X20&lt;=GRADING!$J$121,GRADING!$C$121,IF(X20&lt;=GRADING!$J$122,GRADING!$C$122,IF(X20&lt;=GRADING!$J$123,GRADING!$C$123,IF(X20&lt;=GRADING!$J$124,GRADING!$C$124,IF(X20&lt;=GRADING!$J$125,GRADING!$C$125,IF(X20&lt;=GRADING!$J$126,GRADING!$C$126,IF(X20&lt;=GRADING!$J$127,GRADING!$C$127,IF(X20&lt;=GRADING!$J$128,GRADING!$C$128,IF(X20&lt;=GRADING!$J$129,GRADING!$J$129,GRADING!$J$130))))))))))))))))</f>
        <v>FAIL</v>
      </c>
    </row>
    <row r="21" spans="2:25" ht="18.75" x14ac:dyDescent="0.3">
      <c r="B21" s="9">
        <v>11</v>
      </c>
      <c r="C21" s="15" t="s">
        <v>316</v>
      </c>
      <c r="D21" s="15" t="s">
        <v>351</v>
      </c>
      <c r="E21" s="15"/>
      <c r="F21" s="15"/>
      <c r="G21" s="15"/>
      <c r="H21" s="15"/>
      <c r="I21" s="15"/>
      <c r="J21" s="2">
        <v>38</v>
      </c>
      <c r="K21" s="163" t="str">
        <f t="shared" ca="1" si="2"/>
        <v>FAIL</v>
      </c>
      <c r="L21" s="164">
        <f t="shared" ca="1" si="3"/>
        <v>0</v>
      </c>
      <c r="M21" s="163" t="str">
        <f t="shared" ca="1" si="4"/>
        <v>FAIL</v>
      </c>
      <c r="N21" s="165" t="str">
        <f t="shared" ca="1" si="0"/>
        <v>FAIL</v>
      </c>
      <c r="O21" s="166">
        <f t="shared" ca="1" si="5"/>
        <v>0</v>
      </c>
      <c r="P21" s="165" t="str">
        <f t="shared" ca="1" si="6"/>
        <v>FAIL</v>
      </c>
      <c r="Q21" s="167" t="str">
        <f t="shared" ca="1" si="1"/>
        <v>FAIL</v>
      </c>
      <c r="R21" s="168">
        <f t="shared" ca="1" si="7"/>
        <v>0</v>
      </c>
      <c r="S21" s="167" t="str">
        <f t="shared" ca="1" si="8"/>
        <v>FAIL</v>
      </c>
      <c r="T21" s="169" t="str">
        <f t="shared" ca="1" si="9"/>
        <v>FAIL</v>
      </c>
      <c r="U21" s="170">
        <f t="shared" ca="1" si="10"/>
        <v>0</v>
      </c>
      <c r="V21" s="169" t="str">
        <f t="shared" ca="1" si="11"/>
        <v>FAIL</v>
      </c>
      <c r="W21" s="68" t="str">
        <f t="shared" ca="1" si="12"/>
        <v>FAIL</v>
      </c>
      <c r="X21" s="68">
        <f t="shared" ca="1" si="13"/>
        <v>0</v>
      </c>
      <c r="Y21" s="68" t="str">
        <f ca="1">IF(W21&lt;&gt;"PASS","FAIL",IF(X21&gt;GRADING!$D$109,GRADING!$D$112,IF(X21&lt;=GRADING!$J$116,GRADING!$C$116,IF(X21&lt;=GRADING!$J$117,GRADING!$C$117,IF(X21&lt;=GRADING!$J$118,GRADING!$C$118,IF(X21&lt;=GRADING!$J$119,GRADING!$C$119,IF(X21&lt;=GRADING!$J$120,GRADING!$C$120,IF(X21&lt;=GRADING!$J$121,GRADING!$C$121,IF(X21&lt;=GRADING!$J$122,GRADING!$C$122,IF(X21&lt;=GRADING!$J$123,GRADING!$C$123,IF(X21&lt;=GRADING!$J$124,GRADING!$C$124,IF(X21&lt;=GRADING!$J$125,GRADING!$C$125,IF(X21&lt;=GRADING!$J$126,GRADING!$C$126,IF(X21&lt;=GRADING!$J$127,GRADING!$C$127,IF(X21&lt;=GRADING!$J$128,GRADING!$C$128,IF(X21&lt;=GRADING!$J$129,GRADING!$J$129,GRADING!$J$130))))))))))))))))</f>
        <v>FAIL</v>
      </c>
    </row>
    <row r="22" spans="2:25" ht="18.75" x14ac:dyDescent="0.3">
      <c r="B22" s="9">
        <v>12</v>
      </c>
      <c r="C22" s="15" t="s">
        <v>317</v>
      </c>
      <c r="D22" s="15" t="s">
        <v>352</v>
      </c>
      <c r="E22" s="15"/>
      <c r="F22" s="15"/>
      <c r="G22" s="15"/>
      <c r="H22" s="15"/>
      <c r="I22" s="15"/>
      <c r="J22" s="2">
        <v>40</v>
      </c>
      <c r="K22" s="163" t="str">
        <f t="shared" ca="1" si="2"/>
        <v>FAIL</v>
      </c>
      <c r="L22" s="164">
        <f t="shared" ca="1" si="3"/>
        <v>0</v>
      </c>
      <c r="M22" s="163" t="str">
        <f t="shared" ca="1" si="4"/>
        <v>FAIL</v>
      </c>
      <c r="N22" s="165" t="str">
        <f t="shared" ca="1" si="0"/>
        <v>FAIL</v>
      </c>
      <c r="O22" s="166">
        <f t="shared" ca="1" si="5"/>
        <v>0</v>
      </c>
      <c r="P22" s="165" t="str">
        <f t="shared" ca="1" si="6"/>
        <v>FAIL</v>
      </c>
      <c r="Q22" s="167" t="str">
        <f t="shared" ca="1" si="1"/>
        <v>FAIL</v>
      </c>
      <c r="R22" s="168">
        <f t="shared" ca="1" si="7"/>
        <v>0</v>
      </c>
      <c r="S22" s="167" t="str">
        <f t="shared" ca="1" si="8"/>
        <v>FAIL</v>
      </c>
      <c r="T22" s="169" t="str">
        <f t="shared" ca="1" si="9"/>
        <v>FAIL</v>
      </c>
      <c r="U22" s="170">
        <f t="shared" ca="1" si="10"/>
        <v>0</v>
      </c>
      <c r="V22" s="169" t="str">
        <f t="shared" ca="1" si="11"/>
        <v>FAIL</v>
      </c>
      <c r="W22" s="68" t="str">
        <f t="shared" ca="1" si="12"/>
        <v>FAIL</v>
      </c>
      <c r="X22" s="68">
        <f t="shared" ca="1" si="13"/>
        <v>0</v>
      </c>
      <c r="Y22" s="68" t="str">
        <f ca="1">IF(W22&lt;&gt;"PASS","FAIL",IF(X22&gt;GRADING!$D$109,GRADING!$D$112,IF(X22&lt;=GRADING!$J$116,GRADING!$C$116,IF(X22&lt;=GRADING!$J$117,GRADING!$C$117,IF(X22&lt;=GRADING!$J$118,GRADING!$C$118,IF(X22&lt;=GRADING!$J$119,GRADING!$C$119,IF(X22&lt;=GRADING!$J$120,GRADING!$C$120,IF(X22&lt;=GRADING!$J$121,GRADING!$C$121,IF(X22&lt;=GRADING!$J$122,GRADING!$C$122,IF(X22&lt;=GRADING!$J$123,GRADING!$C$123,IF(X22&lt;=GRADING!$J$124,GRADING!$C$124,IF(X22&lt;=GRADING!$J$125,GRADING!$C$125,IF(X22&lt;=GRADING!$J$126,GRADING!$C$126,IF(X22&lt;=GRADING!$J$127,GRADING!$C$127,IF(X22&lt;=GRADING!$J$128,GRADING!$C$128,IF(X22&lt;=GRADING!$J$129,GRADING!$J$129,GRADING!$J$130))))))))))))))))</f>
        <v>FAIL</v>
      </c>
    </row>
    <row r="23" spans="2:25" ht="18.75" x14ac:dyDescent="0.3">
      <c r="B23" s="9">
        <v>13</v>
      </c>
      <c r="C23" s="15" t="s">
        <v>318</v>
      </c>
      <c r="D23" s="15" t="s">
        <v>353</v>
      </c>
      <c r="E23" s="15"/>
      <c r="F23" s="15"/>
      <c r="G23" s="15"/>
      <c r="H23" s="15"/>
      <c r="I23" s="15"/>
      <c r="J23" s="2">
        <v>42</v>
      </c>
      <c r="K23" s="163" t="str">
        <f t="shared" ca="1" si="2"/>
        <v>FAIL</v>
      </c>
      <c r="L23" s="164">
        <f t="shared" ca="1" si="3"/>
        <v>0</v>
      </c>
      <c r="M23" s="163" t="str">
        <f t="shared" ca="1" si="4"/>
        <v>FAIL</v>
      </c>
      <c r="N23" s="165" t="str">
        <f t="shared" ca="1" si="0"/>
        <v>FAIL</v>
      </c>
      <c r="O23" s="166">
        <f t="shared" ca="1" si="5"/>
        <v>0</v>
      </c>
      <c r="P23" s="165" t="str">
        <f t="shared" ca="1" si="6"/>
        <v>FAIL</v>
      </c>
      <c r="Q23" s="167" t="str">
        <f t="shared" ca="1" si="1"/>
        <v>FAIL</v>
      </c>
      <c r="R23" s="168">
        <f t="shared" ca="1" si="7"/>
        <v>0</v>
      </c>
      <c r="S23" s="167" t="str">
        <f t="shared" ca="1" si="8"/>
        <v>FAIL</v>
      </c>
      <c r="T23" s="169" t="str">
        <f t="shared" ca="1" si="9"/>
        <v>FAIL</v>
      </c>
      <c r="U23" s="170">
        <f t="shared" ca="1" si="10"/>
        <v>0</v>
      </c>
      <c r="V23" s="169" t="str">
        <f t="shared" ca="1" si="11"/>
        <v>FAIL</v>
      </c>
      <c r="W23" s="68" t="str">
        <f t="shared" ca="1" si="12"/>
        <v>FAIL</v>
      </c>
      <c r="X23" s="68">
        <f t="shared" ca="1" si="13"/>
        <v>0</v>
      </c>
      <c r="Y23" s="68" t="str">
        <f ca="1">IF(W23&lt;&gt;"PASS","FAIL",IF(X23&gt;GRADING!$D$109,GRADING!$D$112,IF(X23&lt;=GRADING!$J$116,GRADING!$C$116,IF(X23&lt;=GRADING!$J$117,GRADING!$C$117,IF(X23&lt;=GRADING!$J$118,GRADING!$C$118,IF(X23&lt;=GRADING!$J$119,GRADING!$C$119,IF(X23&lt;=GRADING!$J$120,GRADING!$C$120,IF(X23&lt;=GRADING!$J$121,GRADING!$C$121,IF(X23&lt;=GRADING!$J$122,GRADING!$C$122,IF(X23&lt;=GRADING!$J$123,GRADING!$C$123,IF(X23&lt;=GRADING!$J$124,GRADING!$C$124,IF(X23&lt;=GRADING!$J$125,GRADING!$C$125,IF(X23&lt;=GRADING!$J$126,GRADING!$C$126,IF(X23&lt;=GRADING!$J$127,GRADING!$C$127,IF(X23&lt;=GRADING!$J$128,GRADING!$C$128,IF(X23&lt;=GRADING!$J$129,GRADING!$J$129,GRADING!$J$130))))))))))))))))</f>
        <v>FAIL</v>
      </c>
    </row>
    <row r="24" spans="2:25" ht="18.75" x14ac:dyDescent="0.3">
      <c r="B24" s="9">
        <v>14</v>
      </c>
      <c r="C24" s="15" t="s">
        <v>319</v>
      </c>
      <c r="D24" s="15" t="s">
        <v>354</v>
      </c>
      <c r="E24" s="15"/>
      <c r="F24" s="15"/>
      <c r="G24" s="15"/>
      <c r="H24" s="15"/>
      <c r="I24" s="15"/>
      <c r="J24" s="2">
        <v>44</v>
      </c>
      <c r="K24" s="163" t="str">
        <f t="shared" ca="1" si="2"/>
        <v>FAIL</v>
      </c>
      <c r="L24" s="164">
        <f t="shared" ca="1" si="3"/>
        <v>0</v>
      </c>
      <c r="M24" s="163" t="str">
        <f t="shared" ca="1" si="4"/>
        <v>FAIL</v>
      </c>
      <c r="N24" s="165" t="str">
        <f t="shared" ca="1" si="0"/>
        <v>FAIL</v>
      </c>
      <c r="O24" s="166">
        <f t="shared" ca="1" si="5"/>
        <v>0</v>
      </c>
      <c r="P24" s="165" t="str">
        <f t="shared" ca="1" si="6"/>
        <v>FAIL</v>
      </c>
      <c r="Q24" s="167" t="str">
        <f t="shared" ca="1" si="1"/>
        <v>FAIL</v>
      </c>
      <c r="R24" s="168">
        <f t="shared" ca="1" si="7"/>
        <v>0</v>
      </c>
      <c r="S24" s="167" t="str">
        <f t="shared" ca="1" si="8"/>
        <v>FAIL</v>
      </c>
      <c r="T24" s="169" t="str">
        <f t="shared" ca="1" si="9"/>
        <v>FAIL</v>
      </c>
      <c r="U24" s="170">
        <f t="shared" ca="1" si="10"/>
        <v>0</v>
      </c>
      <c r="V24" s="169" t="str">
        <f t="shared" ca="1" si="11"/>
        <v>FAIL</v>
      </c>
      <c r="W24" s="68" t="str">
        <f t="shared" ca="1" si="12"/>
        <v>FAIL</v>
      </c>
      <c r="X24" s="68">
        <f t="shared" ca="1" si="13"/>
        <v>0</v>
      </c>
      <c r="Y24" s="68" t="str">
        <f ca="1">IF(W24&lt;&gt;"PASS","FAIL",IF(X24&gt;GRADING!$D$109,GRADING!$D$112,IF(X24&lt;=GRADING!$J$116,GRADING!$C$116,IF(X24&lt;=GRADING!$J$117,GRADING!$C$117,IF(X24&lt;=GRADING!$J$118,GRADING!$C$118,IF(X24&lt;=GRADING!$J$119,GRADING!$C$119,IF(X24&lt;=GRADING!$J$120,GRADING!$C$120,IF(X24&lt;=GRADING!$J$121,GRADING!$C$121,IF(X24&lt;=GRADING!$J$122,GRADING!$C$122,IF(X24&lt;=GRADING!$J$123,GRADING!$C$123,IF(X24&lt;=GRADING!$J$124,GRADING!$C$124,IF(X24&lt;=GRADING!$J$125,GRADING!$C$125,IF(X24&lt;=GRADING!$J$126,GRADING!$C$126,IF(X24&lt;=GRADING!$J$127,GRADING!$C$127,IF(X24&lt;=GRADING!$J$128,GRADING!$C$128,IF(X24&lt;=GRADING!$J$129,GRADING!$J$129,GRADING!$J$130))))))))))))))))</f>
        <v>FAIL</v>
      </c>
    </row>
    <row r="25" spans="2:25" ht="18.75" x14ac:dyDescent="0.3">
      <c r="B25" s="9">
        <v>15</v>
      </c>
      <c r="C25" s="15" t="s">
        <v>320</v>
      </c>
      <c r="D25" s="15" t="s">
        <v>355</v>
      </c>
      <c r="E25" s="15"/>
      <c r="F25" s="15"/>
      <c r="G25" s="15"/>
      <c r="H25" s="15"/>
      <c r="I25" s="15"/>
      <c r="J25" s="2">
        <v>46</v>
      </c>
      <c r="K25" s="163" t="str">
        <f t="shared" ca="1" si="2"/>
        <v>FAIL</v>
      </c>
      <c r="L25" s="164">
        <f t="shared" ca="1" si="3"/>
        <v>0</v>
      </c>
      <c r="M25" s="163" t="str">
        <f t="shared" ca="1" si="4"/>
        <v>FAIL</v>
      </c>
      <c r="N25" s="165" t="str">
        <f t="shared" ca="1" si="0"/>
        <v>FAIL</v>
      </c>
      <c r="O25" s="166">
        <f t="shared" ca="1" si="5"/>
        <v>0</v>
      </c>
      <c r="P25" s="165" t="str">
        <f t="shared" ca="1" si="6"/>
        <v>FAIL</v>
      </c>
      <c r="Q25" s="167" t="str">
        <f t="shared" ca="1" si="1"/>
        <v>FAIL</v>
      </c>
      <c r="R25" s="168">
        <f t="shared" ca="1" si="7"/>
        <v>0</v>
      </c>
      <c r="S25" s="167" t="str">
        <f t="shared" ca="1" si="8"/>
        <v>FAIL</v>
      </c>
      <c r="T25" s="169" t="str">
        <f t="shared" ca="1" si="9"/>
        <v>FAIL</v>
      </c>
      <c r="U25" s="170">
        <f t="shared" ca="1" si="10"/>
        <v>0</v>
      </c>
      <c r="V25" s="169" t="str">
        <f t="shared" ca="1" si="11"/>
        <v>FAIL</v>
      </c>
      <c r="W25" s="68" t="str">
        <f t="shared" ca="1" si="12"/>
        <v>FAIL</v>
      </c>
      <c r="X25" s="68">
        <f t="shared" ca="1" si="13"/>
        <v>0</v>
      </c>
      <c r="Y25" s="68" t="str">
        <f ca="1">IF(W25&lt;&gt;"PASS","FAIL",IF(X25&gt;GRADING!$D$109,GRADING!$D$112,IF(X25&lt;=GRADING!$J$116,GRADING!$C$116,IF(X25&lt;=GRADING!$J$117,GRADING!$C$117,IF(X25&lt;=GRADING!$J$118,GRADING!$C$118,IF(X25&lt;=GRADING!$J$119,GRADING!$C$119,IF(X25&lt;=GRADING!$J$120,GRADING!$C$120,IF(X25&lt;=GRADING!$J$121,GRADING!$C$121,IF(X25&lt;=GRADING!$J$122,GRADING!$C$122,IF(X25&lt;=GRADING!$J$123,GRADING!$C$123,IF(X25&lt;=GRADING!$J$124,GRADING!$C$124,IF(X25&lt;=GRADING!$J$125,GRADING!$C$125,IF(X25&lt;=GRADING!$J$126,GRADING!$C$126,IF(X25&lt;=GRADING!$J$127,GRADING!$C$127,IF(X25&lt;=GRADING!$J$128,GRADING!$C$128,IF(X25&lt;=GRADING!$J$129,GRADING!$J$129,GRADING!$J$130))))))))))))))))</f>
        <v>FAIL</v>
      </c>
    </row>
    <row r="26" spans="2:25" ht="18.75" x14ac:dyDescent="0.3">
      <c r="B26" s="9">
        <v>16</v>
      </c>
      <c r="C26" s="15" t="s">
        <v>321</v>
      </c>
      <c r="D26" s="15" t="s">
        <v>356</v>
      </c>
      <c r="E26" s="15"/>
      <c r="F26" s="15"/>
      <c r="G26" s="15"/>
      <c r="H26" s="15"/>
      <c r="I26" s="15"/>
      <c r="J26" s="2">
        <v>48</v>
      </c>
      <c r="K26" s="163" t="str">
        <f t="shared" ca="1" si="2"/>
        <v>FAIL</v>
      </c>
      <c r="L26" s="164">
        <f t="shared" ca="1" si="3"/>
        <v>0</v>
      </c>
      <c r="M26" s="163" t="str">
        <f t="shared" ca="1" si="4"/>
        <v>FAIL</v>
      </c>
      <c r="N26" s="165" t="str">
        <f t="shared" ca="1" si="0"/>
        <v>FAIL</v>
      </c>
      <c r="O26" s="166">
        <f t="shared" ca="1" si="5"/>
        <v>0</v>
      </c>
      <c r="P26" s="165" t="str">
        <f t="shared" ca="1" si="6"/>
        <v>FAIL</v>
      </c>
      <c r="Q26" s="167" t="str">
        <f t="shared" ca="1" si="1"/>
        <v>FAIL</v>
      </c>
      <c r="R26" s="168">
        <f t="shared" ca="1" si="7"/>
        <v>0</v>
      </c>
      <c r="S26" s="167" t="str">
        <f t="shared" ca="1" si="8"/>
        <v>FAIL</v>
      </c>
      <c r="T26" s="169" t="str">
        <f t="shared" ca="1" si="9"/>
        <v>FAIL</v>
      </c>
      <c r="U26" s="170">
        <f t="shared" ca="1" si="10"/>
        <v>0</v>
      </c>
      <c r="V26" s="169" t="str">
        <f t="shared" ca="1" si="11"/>
        <v>FAIL</v>
      </c>
      <c r="W26" s="68" t="str">
        <f t="shared" ca="1" si="12"/>
        <v>FAIL</v>
      </c>
      <c r="X26" s="68">
        <f t="shared" ca="1" si="13"/>
        <v>0</v>
      </c>
      <c r="Y26" s="68" t="str">
        <f ca="1">IF(W26&lt;&gt;"PASS","FAIL",IF(X26&gt;GRADING!$D$109,GRADING!$D$112,IF(X26&lt;=GRADING!$J$116,GRADING!$C$116,IF(X26&lt;=GRADING!$J$117,GRADING!$C$117,IF(X26&lt;=GRADING!$J$118,GRADING!$C$118,IF(X26&lt;=GRADING!$J$119,GRADING!$C$119,IF(X26&lt;=GRADING!$J$120,GRADING!$C$120,IF(X26&lt;=GRADING!$J$121,GRADING!$C$121,IF(X26&lt;=GRADING!$J$122,GRADING!$C$122,IF(X26&lt;=GRADING!$J$123,GRADING!$C$123,IF(X26&lt;=GRADING!$J$124,GRADING!$C$124,IF(X26&lt;=GRADING!$J$125,GRADING!$C$125,IF(X26&lt;=GRADING!$J$126,GRADING!$C$126,IF(X26&lt;=GRADING!$J$127,GRADING!$C$127,IF(X26&lt;=GRADING!$J$128,GRADING!$C$128,IF(X26&lt;=GRADING!$J$129,GRADING!$J$129,GRADING!$J$130))))))))))))))))</f>
        <v>FAIL</v>
      </c>
    </row>
    <row r="27" spans="2:25" ht="18.75" x14ac:dyDescent="0.3">
      <c r="B27" s="9">
        <v>17</v>
      </c>
      <c r="C27" s="15" t="s">
        <v>322</v>
      </c>
      <c r="D27" s="15" t="s">
        <v>357</v>
      </c>
      <c r="E27" s="15"/>
      <c r="F27" s="15"/>
      <c r="G27" s="15"/>
      <c r="H27" s="15"/>
      <c r="I27" s="15"/>
      <c r="J27" s="2">
        <v>50</v>
      </c>
      <c r="K27" s="163" t="str">
        <f t="shared" ca="1" si="2"/>
        <v>FAIL</v>
      </c>
      <c r="L27" s="164">
        <f t="shared" ca="1" si="3"/>
        <v>0</v>
      </c>
      <c r="M27" s="163" t="str">
        <f t="shared" ca="1" si="4"/>
        <v>FAIL</v>
      </c>
      <c r="N27" s="165" t="str">
        <f t="shared" ca="1" si="0"/>
        <v>FAIL</v>
      </c>
      <c r="O27" s="166">
        <f t="shared" ca="1" si="5"/>
        <v>0</v>
      </c>
      <c r="P27" s="165" t="str">
        <f t="shared" ca="1" si="6"/>
        <v>FAIL</v>
      </c>
      <c r="Q27" s="167" t="str">
        <f t="shared" ca="1" si="1"/>
        <v>FAIL</v>
      </c>
      <c r="R27" s="168">
        <f t="shared" ca="1" si="7"/>
        <v>0</v>
      </c>
      <c r="S27" s="167" t="str">
        <f t="shared" ca="1" si="8"/>
        <v>FAIL</v>
      </c>
      <c r="T27" s="169" t="str">
        <f t="shared" ca="1" si="9"/>
        <v>FAIL</v>
      </c>
      <c r="U27" s="170">
        <f t="shared" ca="1" si="10"/>
        <v>0</v>
      </c>
      <c r="V27" s="169" t="str">
        <f t="shared" ca="1" si="11"/>
        <v>FAIL</v>
      </c>
      <c r="W27" s="68" t="str">
        <f t="shared" ca="1" si="12"/>
        <v>FAIL</v>
      </c>
      <c r="X27" s="68">
        <f t="shared" ca="1" si="13"/>
        <v>0</v>
      </c>
      <c r="Y27" s="68" t="str">
        <f ca="1">IF(W27&lt;&gt;"PASS","FAIL",IF(X27&gt;GRADING!$D$109,GRADING!$D$112,IF(X27&lt;=GRADING!$J$116,GRADING!$C$116,IF(X27&lt;=GRADING!$J$117,GRADING!$C$117,IF(X27&lt;=GRADING!$J$118,GRADING!$C$118,IF(X27&lt;=GRADING!$J$119,GRADING!$C$119,IF(X27&lt;=GRADING!$J$120,GRADING!$C$120,IF(X27&lt;=GRADING!$J$121,GRADING!$C$121,IF(X27&lt;=GRADING!$J$122,GRADING!$C$122,IF(X27&lt;=GRADING!$J$123,GRADING!$C$123,IF(X27&lt;=GRADING!$J$124,GRADING!$C$124,IF(X27&lt;=GRADING!$J$125,GRADING!$C$125,IF(X27&lt;=GRADING!$J$126,GRADING!$C$126,IF(X27&lt;=GRADING!$J$127,GRADING!$C$127,IF(X27&lt;=GRADING!$J$128,GRADING!$C$128,IF(X27&lt;=GRADING!$J$129,GRADING!$J$129,GRADING!$J$130))))))))))))))))</f>
        <v>FAIL</v>
      </c>
    </row>
    <row r="28" spans="2:25" ht="18.75" x14ac:dyDescent="0.3">
      <c r="B28" s="9">
        <v>18</v>
      </c>
      <c r="C28" s="15" t="s">
        <v>323</v>
      </c>
      <c r="D28" s="15" t="s">
        <v>358</v>
      </c>
      <c r="E28" s="15"/>
      <c r="F28" s="15"/>
      <c r="G28" s="15"/>
      <c r="H28" s="15"/>
      <c r="I28" s="15"/>
      <c r="J28" s="2">
        <v>52</v>
      </c>
      <c r="K28" s="163" t="str">
        <f t="shared" ca="1" si="2"/>
        <v>FAIL</v>
      </c>
      <c r="L28" s="164">
        <f t="shared" ca="1" si="3"/>
        <v>0</v>
      </c>
      <c r="M28" s="163" t="str">
        <f t="shared" ca="1" si="4"/>
        <v>FAIL</v>
      </c>
      <c r="N28" s="165" t="str">
        <f t="shared" ca="1" si="0"/>
        <v>FAIL</v>
      </c>
      <c r="O28" s="166">
        <f t="shared" ca="1" si="5"/>
        <v>0</v>
      </c>
      <c r="P28" s="165" t="str">
        <f t="shared" ca="1" si="6"/>
        <v>FAIL</v>
      </c>
      <c r="Q28" s="167" t="str">
        <f t="shared" ca="1" si="1"/>
        <v>FAIL</v>
      </c>
      <c r="R28" s="168">
        <f t="shared" ca="1" si="7"/>
        <v>0</v>
      </c>
      <c r="S28" s="167" t="str">
        <f t="shared" ca="1" si="8"/>
        <v>FAIL</v>
      </c>
      <c r="T28" s="169" t="str">
        <f t="shared" ca="1" si="9"/>
        <v>FAIL</v>
      </c>
      <c r="U28" s="170">
        <f t="shared" ca="1" si="10"/>
        <v>0</v>
      </c>
      <c r="V28" s="169" t="str">
        <f t="shared" ca="1" si="11"/>
        <v>FAIL</v>
      </c>
      <c r="W28" s="68" t="str">
        <f t="shared" ca="1" si="12"/>
        <v>FAIL</v>
      </c>
      <c r="X28" s="68">
        <f t="shared" ca="1" si="13"/>
        <v>0</v>
      </c>
      <c r="Y28" s="68" t="str">
        <f ca="1">IF(W28&lt;&gt;"PASS","FAIL",IF(X28&gt;GRADING!$D$109,GRADING!$D$112,IF(X28&lt;=GRADING!$J$116,GRADING!$C$116,IF(X28&lt;=GRADING!$J$117,GRADING!$C$117,IF(X28&lt;=GRADING!$J$118,GRADING!$C$118,IF(X28&lt;=GRADING!$J$119,GRADING!$C$119,IF(X28&lt;=GRADING!$J$120,GRADING!$C$120,IF(X28&lt;=GRADING!$J$121,GRADING!$C$121,IF(X28&lt;=GRADING!$J$122,GRADING!$C$122,IF(X28&lt;=GRADING!$J$123,GRADING!$C$123,IF(X28&lt;=GRADING!$J$124,GRADING!$C$124,IF(X28&lt;=GRADING!$J$125,GRADING!$C$125,IF(X28&lt;=GRADING!$J$126,GRADING!$C$126,IF(X28&lt;=GRADING!$J$127,GRADING!$C$127,IF(X28&lt;=GRADING!$J$128,GRADING!$C$128,IF(X28&lt;=GRADING!$J$129,GRADING!$J$129,GRADING!$J$130))))))))))))))))</f>
        <v>FAIL</v>
      </c>
    </row>
    <row r="29" spans="2:25" ht="18.75" x14ac:dyDescent="0.3">
      <c r="B29" s="9">
        <v>19</v>
      </c>
      <c r="C29" s="15" t="s">
        <v>324</v>
      </c>
      <c r="D29" s="15" t="s">
        <v>359</v>
      </c>
      <c r="E29" s="15"/>
      <c r="F29" s="15"/>
      <c r="G29" s="15"/>
      <c r="H29" s="15"/>
      <c r="I29" s="15"/>
      <c r="J29" s="2">
        <v>54</v>
      </c>
      <c r="K29" s="163" t="str">
        <f t="shared" ca="1" si="2"/>
        <v>FAIL</v>
      </c>
      <c r="L29" s="164">
        <f t="shared" ca="1" si="3"/>
        <v>0</v>
      </c>
      <c r="M29" s="163" t="str">
        <f t="shared" ca="1" si="4"/>
        <v>FAIL</v>
      </c>
      <c r="N29" s="165" t="str">
        <f t="shared" ca="1" si="0"/>
        <v>FAIL</v>
      </c>
      <c r="O29" s="166">
        <f t="shared" ca="1" si="5"/>
        <v>0</v>
      </c>
      <c r="P29" s="165" t="str">
        <f t="shared" ca="1" si="6"/>
        <v>FAIL</v>
      </c>
      <c r="Q29" s="167" t="str">
        <f t="shared" ca="1" si="1"/>
        <v>FAIL</v>
      </c>
      <c r="R29" s="168">
        <f t="shared" ca="1" si="7"/>
        <v>0</v>
      </c>
      <c r="S29" s="167" t="str">
        <f t="shared" ca="1" si="8"/>
        <v>FAIL</v>
      </c>
      <c r="T29" s="169" t="str">
        <f t="shared" ca="1" si="9"/>
        <v>FAIL</v>
      </c>
      <c r="U29" s="170">
        <f t="shared" ca="1" si="10"/>
        <v>0</v>
      </c>
      <c r="V29" s="169" t="str">
        <f t="shared" ca="1" si="11"/>
        <v>FAIL</v>
      </c>
      <c r="W29" s="68" t="str">
        <f t="shared" ca="1" si="12"/>
        <v>FAIL</v>
      </c>
      <c r="X29" s="68">
        <f t="shared" ca="1" si="13"/>
        <v>0</v>
      </c>
      <c r="Y29" s="68" t="str">
        <f ca="1">IF(W29&lt;&gt;"PASS","FAIL",IF(X29&gt;GRADING!$D$109,GRADING!$D$112,IF(X29&lt;=GRADING!$J$116,GRADING!$C$116,IF(X29&lt;=GRADING!$J$117,GRADING!$C$117,IF(X29&lt;=GRADING!$J$118,GRADING!$C$118,IF(X29&lt;=GRADING!$J$119,GRADING!$C$119,IF(X29&lt;=GRADING!$J$120,GRADING!$C$120,IF(X29&lt;=GRADING!$J$121,GRADING!$C$121,IF(X29&lt;=GRADING!$J$122,GRADING!$C$122,IF(X29&lt;=GRADING!$J$123,GRADING!$C$123,IF(X29&lt;=GRADING!$J$124,GRADING!$C$124,IF(X29&lt;=GRADING!$J$125,GRADING!$C$125,IF(X29&lt;=GRADING!$J$126,GRADING!$C$126,IF(X29&lt;=GRADING!$J$127,GRADING!$C$127,IF(X29&lt;=GRADING!$J$128,GRADING!$C$128,IF(X29&lt;=GRADING!$J$129,GRADING!$J$129,GRADING!$J$130))))))))))))))))</f>
        <v>FAIL</v>
      </c>
    </row>
    <row r="30" spans="2:25" ht="18.75" x14ac:dyDescent="0.3">
      <c r="B30" s="9">
        <v>20</v>
      </c>
      <c r="C30" s="15" t="s">
        <v>325</v>
      </c>
      <c r="D30" s="15" t="s">
        <v>360</v>
      </c>
      <c r="E30" s="15"/>
      <c r="F30" s="15"/>
      <c r="G30" s="15"/>
      <c r="H30" s="15"/>
      <c r="I30" s="15"/>
      <c r="J30" s="2">
        <v>56</v>
      </c>
      <c r="K30" s="163" t="str">
        <f t="shared" ca="1" si="2"/>
        <v>FAIL</v>
      </c>
      <c r="L30" s="164">
        <f t="shared" ca="1" si="3"/>
        <v>0</v>
      </c>
      <c r="M30" s="163" t="str">
        <f t="shared" ca="1" si="4"/>
        <v>FAIL</v>
      </c>
      <c r="N30" s="165" t="str">
        <f t="shared" ca="1" si="0"/>
        <v>FAIL</v>
      </c>
      <c r="O30" s="166">
        <f t="shared" ca="1" si="5"/>
        <v>0</v>
      </c>
      <c r="P30" s="165" t="str">
        <f t="shared" ca="1" si="6"/>
        <v>FAIL</v>
      </c>
      <c r="Q30" s="167" t="str">
        <f t="shared" ca="1" si="1"/>
        <v>FAIL</v>
      </c>
      <c r="R30" s="168">
        <f t="shared" ca="1" si="7"/>
        <v>0</v>
      </c>
      <c r="S30" s="167" t="str">
        <f t="shared" ca="1" si="8"/>
        <v>FAIL</v>
      </c>
      <c r="T30" s="169" t="str">
        <f t="shared" ca="1" si="9"/>
        <v>FAIL</v>
      </c>
      <c r="U30" s="170">
        <f t="shared" ca="1" si="10"/>
        <v>0</v>
      </c>
      <c r="V30" s="169" t="str">
        <f t="shared" ca="1" si="11"/>
        <v>FAIL</v>
      </c>
      <c r="W30" s="68" t="str">
        <f t="shared" ca="1" si="12"/>
        <v>FAIL</v>
      </c>
      <c r="X30" s="68">
        <f t="shared" ca="1" si="13"/>
        <v>0</v>
      </c>
      <c r="Y30" s="68" t="str">
        <f ca="1">IF(W30&lt;&gt;"PASS","FAIL",IF(X30&gt;GRADING!$D$109,GRADING!$D$112,IF(X30&lt;=GRADING!$J$116,GRADING!$C$116,IF(X30&lt;=GRADING!$J$117,GRADING!$C$117,IF(X30&lt;=GRADING!$J$118,GRADING!$C$118,IF(X30&lt;=GRADING!$J$119,GRADING!$C$119,IF(X30&lt;=GRADING!$J$120,GRADING!$C$120,IF(X30&lt;=GRADING!$J$121,GRADING!$C$121,IF(X30&lt;=GRADING!$J$122,GRADING!$C$122,IF(X30&lt;=GRADING!$J$123,GRADING!$C$123,IF(X30&lt;=GRADING!$J$124,GRADING!$C$124,IF(X30&lt;=GRADING!$J$125,GRADING!$C$125,IF(X30&lt;=GRADING!$J$126,GRADING!$C$126,IF(X30&lt;=GRADING!$J$127,GRADING!$C$127,IF(X30&lt;=GRADING!$J$128,GRADING!$C$128,IF(X30&lt;=GRADING!$J$129,GRADING!$J$129,GRADING!$J$130))))))))))))))))</f>
        <v>FAIL</v>
      </c>
    </row>
    <row r="31" spans="2:25" ht="18.75" x14ac:dyDescent="0.3">
      <c r="B31" s="9">
        <v>21</v>
      </c>
      <c r="C31" s="15" t="s">
        <v>326</v>
      </c>
      <c r="D31" s="15" t="s">
        <v>361</v>
      </c>
      <c r="E31" s="15"/>
      <c r="F31" s="15"/>
      <c r="G31" s="15"/>
      <c r="H31" s="15"/>
      <c r="I31" s="15"/>
      <c r="J31" s="2">
        <v>58</v>
      </c>
      <c r="K31" s="163" t="str">
        <f t="shared" ca="1" si="2"/>
        <v>FAIL</v>
      </c>
      <c r="L31" s="164">
        <f t="shared" ca="1" si="3"/>
        <v>0</v>
      </c>
      <c r="M31" s="163" t="str">
        <f t="shared" ca="1" si="4"/>
        <v>FAIL</v>
      </c>
      <c r="N31" s="165" t="str">
        <f t="shared" ca="1" si="0"/>
        <v>FAIL</v>
      </c>
      <c r="O31" s="166">
        <f t="shared" ca="1" si="5"/>
        <v>0</v>
      </c>
      <c r="P31" s="165" t="str">
        <f t="shared" ca="1" si="6"/>
        <v>FAIL</v>
      </c>
      <c r="Q31" s="167" t="str">
        <f t="shared" ca="1" si="1"/>
        <v>FAIL</v>
      </c>
      <c r="R31" s="168">
        <f t="shared" ca="1" si="7"/>
        <v>0</v>
      </c>
      <c r="S31" s="167" t="str">
        <f t="shared" ca="1" si="8"/>
        <v>FAIL</v>
      </c>
      <c r="T31" s="169" t="str">
        <f t="shared" ca="1" si="9"/>
        <v>FAIL</v>
      </c>
      <c r="U31" s="170">
        <f t="shared" ca="1" si="10"/>
        <v>0</v>
      </c>
      <c r="V31" s="169" t="str">
        <f t="shared" ca="1" si="11"/>
        <v>FAIL</v>
      </c>
      <c r="W31" s="68" t="str">
        <f t="shared" ca="1" si="12"/>
        <v>FAIL</v>
      </c>
      <c r="X31" s="68">
        <f t="shared" ca="1" si="13"/>
        <v>0</v>
      </c>
      <c r="Y31" s="68" t="str">
        <f ca="1">IF(W31&lt;&gt;"PASS","FAIL",IF(X31&gt;GRADING!$D$109,GRADING!$D$112,IF(X31&lt;=GRADING!$J$116,GRADING!$C$116,IF(X31&lt;=GRADING!$J$117,GRADING!$C$117,IF(X31&lt;=GRADING!$J$118,GRADING!$C$118,IF(X31&lt;=GRADING!$J$119,GRADING!$C$119,IF(X31&lt;=GRADING!$J$120,GRADING!$C$120,IF(X31&lt;=GRADING!$J$121,GRADING!$C$121,IF(X31&lt;=GRADING!$J$122,GRADING!$C$122,IF(X31&lt;=GRADING!$J$123,GRADING!$C$123,IF(X31&lt;=GRADING!$J$124,GRADING!$C$124,IF(X31&lt;=GRADING!$J$125,GRADING!$C$125,IF(X31&lt;=GRADING!$J$126,GRADING!$C$126,IF(X31&lt;=GRADING!$J$127,GRADING!$C$127,IF(X31&lt;=GRADING!$J$128,GRADING!$C$128,IF(X31&lt;=GRADING!$J$129,GRADING!$J$129,GRADING!$J$130))))))))))))))))</f>
        <v>FAIL</v>
      </c>
    </row>
    <row r="32" spans="2:25" ht="18.75" x14ac:dyDescent="0.3">
      <c r="B32" s="9">
        <v>22</v>
      </c>
      <c r="C32" s="15" t="s">
        <v>327</v>
      </c>
      <c r="D32" s="15" t="s">
        <v>362</v>
      </c>
      <c r="E32" s="15"/>
      <c r="F32" s="15"/>
      <c r="G32" s="15"/>
      <c r="H32" s="15"/>
      <c r="I32" s="15"/>
      <c r="J32" s="2">
        <v>60</v>
      </c>
      <c r="K32" s="163" t="str">
        <f t="shared" ca="1" si="2"/>
        <v>FAIL</v>
      </c>
      <c r="L32" s="164">
        <f t="shared" ca="1" si="3"/>
        <v>0</v>
      </c>
      <c r="M32" s="163" t="str">
        <f t="shared" ca="1" si="4"/>
        <v>FAIL</v>
      </c>
      <c r="N32" s="165" t="str">
        <f t="shared" ca="1" si="0"/>
        <v>FAIL</v>
      </c>
      <c r="O32" s="166">
        <f t="shared" ca="1" si="5"/>
        <v>0</v>
      </c>
      <c r="P32" s="165" t="str">
        <f t="shared" ca="1" si="6"/>
        <v>FAIL</v>
      </c>
      <c r="Q32" s="167" t="str">
        <f t="shared" ca="1" si="1"/>
        <v>FAIL</v>
      </c>
      <c r="R32" s="168">
        <f t="shared" ca="1" si="7"/>
        <v>0</v>
      </c>
      <c r="S32" s="167" t="str">
        <f t="shared" ca="1" si="8"/>
        <v>FAIL</v>
      </c>
      <c r="T32" s="169" t="str">
        <f t="shared" ca="1" si="9"/>
        <v>FAIL</v>
      </c>
      <c r="U32" s="170">
        <f t="shared" ca="1" si="10"/>
        <v>0</v>
      </c>
      <c r="V32" s="169" t="str">
        <f t="shared" ca="1" si="11"/>
        <v>FAIL</v>
      </c>
      <c r="W32" s="68" t="str">
        <f t="shared" ca="1" si="12"/>
        <v>FAIL</v>
      </c>
      <c r="X32" s="68">
        <f t="shared" ca="1" si="13"/>
        <v>0</v>
      </c>
      <c r="Y32" s="68" t="str">
        <f ca="1">IF(W32&lt;&gt;"PASS","FAIL",IF(X32&gt;GRADING!$D$109,GRADING!$D$112,IF(X32&lt;=GRADING!$J$116,GRADING!$C$116,IF(X32&lt;=GRADING!$J$117,GRADING!$C$117,IF(X32&lt;=GRADING!$J$118,GRADING!$C$118,IF(X32&lt;=GRADING!$J$119,GRADING!$C$119,IF(X32&lt;=GRADING!$J$120,GRADING!$C$120,IF(X32&lt;=GRADING!$J$121,GRADING!$C$121,IF(X32&lt;=GRADING!$J$122,GRADING!$C$122,IF(X32&lt;=GRADING!$J$123,GRADING!$C$123,IF(X32&lt;=GRADING!$J$124,GRADING!$C$124,IF(X32&lt;=GRADING!$J$125,GRADING!$C$125,IF(X32&lt;=GRADING!$J$126,GRADING!$C$126,IF(X32&lt;=GRADING!$J$127,GRADING!$C$127,IF(X32&lt;=GRADING!$J$128,GRADING!$C$128,IF(X32&lt;=GRADING!$J$129,GRADING!$J$129,GRADING!$J$130))))))))))))))))</f>
        <v>FAIL</v>
      </c>
    </row>
    <row r="33" spans="2:25" ht="18.75" x14ac:dyDescent="0.3">
      <c r="B33" s="9">
        <v>23</v>
      </c>
      <c r="C33" s="15" t="s">
        <v>328</v>
      </c>
      <c r="D33" s="15" t="s">
        <v>363</v>
      </c>
      <c r="E33" s="15"/>
      <c r="F33" s="15"/>
      <c r="G33" s="15"/>
      <c r="H33" s="15"/>
      <c r="I33" s="15"/>
      <c r="J33" s="2">
        <v>62</v>
      </c>
      <c r="K33" s="163" t="str">
        <f t="shared" ca="1" si="2"/>
        <v>FAIL</v>
      </c>
      <c r="L33" s="164">
        <f t="shared" ca="1" si="3"/>
        <v>0</v>
      </c>
      <c r="M33" s="163" t="str">
        <f t="shared" ca="1" si="4"/>
        <v>FAIL</v>
      </c>
      <c r="N33" s="165" t="str">
        <f t="shared" ca="1" si="0"/>
        <v>FAIL</v>
      </c>
      <c r="O33" s="166">
        <f t="shared" ca="1" si="5"/>
        <v>0</v>
      </c>
      <c r="P33" s="165" t="str">
        <f t="shared" ca="1" si="6"/>
        <v>FAIL</v>
      </c>
      <c r="Q33" s="167" t="str">
        <f t="shared" ca="1" si="1"/>
        <v>FAIL</v>
      </c>
      <c r="R33" s="168">
        <f t="shared" ca="1" si="7"/>
        <v>0</v>
      </c>
      <c r="S33" s="167" t="str">
        <f t="shared" ca="1" si="8"/>
        <v>FAIL</v>
      </c>
      <c r="T33" s="169" t="str">
        <f t="shared" ca="1" si="9"/>
        <v>FAIL</v>
      </c>
      <c r="U33" s="170">
        <f t="shared" ca="1" si="10"/>
        <v>0</v>
      </c>
      <c r="V33" s="169" t="str">
        <f t="shared" ca="1" si="11"/>
        <v>FAIL</v>
      </c>
      <c r="W33" s="68" t="str">
        <f t="shared" ca="1" si="12"/>
        <v>FAIL</v>
      </c>
      <c r="X33" s="68">
        <f t="shared" ca="1" si="13"/>
        <v>0</v>
      </c>
      <c r="Y33" s="68" t="str">
        <f ca="1">IF(W33&lt;&gt;"PASS","FAIL",IF(X33&gt;GRADING!$D$109,GRADING!$D$112,IF(X33&lt;=GRADING!$J$116,GRADING!$C$116,IF(X33&lt;=GRADING!$J$117,GRADING!$C$117,IF(X33&lt;=GRADING!$J$118,GRADING!$C$118,IF(X33&lt;=GRADING!$J$119,GRADING!$C$119,IF(X33&lt;=GRADING!$J$120,GRADING!$C$120,IF(X33&lt;=GRADING!$J$121,GRADING!$C$121,IF(X33&lt;=GRADING!$J$122,GRADING!$C$122,IF(X33&lt;=GRADING!$J$123,GRADING!$C$123,IF(X33&lt;=GRADING!$J$124,GRADING!$C$124,IF(X33&lt;=GRADING!$J$125,GRADING!$C$125,IF(X33&lt;=GRADING!$J$126,GRADING!$C$126,IF(X33&lt;=GRADING!$J$127,GRADING!$C$127,IF(X33&lt;=GRADING!$J$128,GRADING!$C$128,IF(X33&lt;=GRADING!$J$129,GRADING!$J$129,GRADING!$J$130))))))))))))))))</f>
        <v>FAIL</v>
      </c>
    </row>
    <row r="34" spans="2:25" ht="18.75" x14ac:dyDescent="0.3">
      <c r="B34" s="9">
        <v>24</v>
      </c>
      <c r="C34" s="15" t="s">
        <v>329</v>
      </c>
      <c r="D34" s="15" t="s">
        <v>364</v>
      </c>
      <c r="E34" s="15"/>
      <c r="F34" s="15"/>
      <c r="G34" s="15"/>
      <c r="H34" s="15"/>
      <c r="I34" s="15"/>
      <c r="J34" s="2">
        <v>64</v>
      </c>
      <c r="K34" s="163" t="str">
        <f t="shared" ca="1" si="2"/>
        <v>FAIL</v>
      </c>
      <c r="L34" s="164">
        <f t="shared" ca="1" si="3"/>
        <v>0</v>
      </c>
      <c r="M34" s="163" t="str">
        <f t="shared" ca="1" si="4"/>
        <v>FAIL</v>
      </c>
      <c r="N34" s="165" t="str">
        <f t="shared" ca="1" si="0"/>
        <v>FAIL</v>
      </c>
      <c r="O34" s="166">
        <f t="shared" ca="1" si="5"/>
        <v>0</v>
      </c>
      <c r="P34" s="165" t="str">
        <f t="shared" ca="1" si="6"/>
        <v>FAIL</v>
      </c>
      <c r="Q34" s="167" t="str">
        <f t="shared" ca="1" si="1"/>
        <v>FAIL</v>
      </c>
      <c r="R34" s="168">
        <f t="shared" ca="1" si="7"/>
        <v>0</v>
      </c>
      <c r="S34" s="167" t="str">
        <f t="shared" ca="1" si="8"/>
        <v>FAIL</v>
      </c>
      <c r="T34" s="169" t="str">
        <f t="shared" ca="1" si="9"/>
        <v>FAIL</v>
      </c>
      <c r="U34" s="170">
        <f t="shared" ca="1" si="10"/>
        <v>0</v>
      </c>
      <c r="V34" s="169" t="str">
        <f t="shared" ca="1" si="11"/>
        <v>FAIL</v>
      </c>
      <c r="W34" s="68" t="str">
        <f t="shared" ca="1" si="12"/>
        <v>FAIL</v>
      </c>
      <c r="X34" s="68">
        <f t="shared" ca="1" si="13"/>
        <v>0</v>
      </c>
      <c r="Y34" s="68" t="str">
        <f ca="1">IF(W34&lt;&gt;"PASS","FAIL",IF(X34&gt;GRADING!$D$109,GRADING!$D$112,IF(X34&lt;=GRADING!$J$116,GRADING!$C$116,IF(X34&lt;=GRADING!$J$117,GRADING!$C$117,IF(X34&lt;=GRADING!$J$118,GRADING!$C$118,IF(X34&lt;=GRADING!$J$119,GRADING!$C$119,IF(X34&lt;=GRADING!$J$120,GRADING!$C$120,IF(X34&lt;=GRADING!$J$121,GRADING!$C$121,IF(X34&lt;=GRADING!$J$122,GRADING!$C$122,IF(X34&lt;=GRADING!$J$123,GRADING!$C$123,IF(X34&lt;=GRADING!$J$124,GRADING!$C$124,IF(X34&lt;=GRADING!$J$125,GRADING!$C$125,IF(X34&lt;=GRADING!$J$126,GRADING!$C$126,IF(X34&lt;=GRADING!$J$127,GRADING!$C$127,IF(X34&lt;=GRADING!$J$128,GRADING!$C$128,IF(X34&lt;=GRADING!$J$129,GRADING!$J$129,GRADING!$J$130))))))))))))))))</f>
        <v>FAIL</v>
      </c>
    </row>
    <row r="35" spans="2:25" ht="18.75" x14ac:dyDescent="0.3">
      <c r="B35" s="9">
        <v>25</v>
      </c>
      <c r="C35" s="15" t="s">
        <v>330</v>
      </c>
      <c r="D35" s="15" t="s">
        <v>365</v>
      </c>
      <c r="E35" s="15"/>
      <c r="F35" s="15"/>
      <c r="G35" s="15"/>
      <c r="H35" s="15"/>
      <c r="I35" s="15"/>
      <c r="J35" s="2">
        <v>66</v>
      </c>
      <c r="K35" s="163" t="str">
        <f t="shared" ca="1" si="2"/>
        <v>FAIL</v>
      </c>
      <c r="L35" s="164">
        <f t="shared" ca="1" si="3"/>
        <v>0</v>
      </c>
      <c r="M35" s="163" t="str">
        <f t="shared" ca="1" si="4"/>
        <v>FAIL</v>
      </c>
      <c r="N35" s="165" t="str">
        <f t="shared" ca="1" si="0"/>
        <v>FAIL</v>
      </c>
      <c r="O35" s="166">
        <f t="shared" ca="1" si="5"/>
        <v>0</v>
      </c>
      <c r="P35" s="165" t="str">
        <f t="shared" ca="1" si="6"/>
        <v>FAIL</v>
      </c>
      <c r="Q35" s="167" t="str">
        <f t="shared" ca="1" si="1"/>
        <v>FAIL</v>
      </c>
      <c r="R35" s="168">
        <f t="shared" ca="1" si="7"/>
        <v>0</v>
      </c>
      <c r="S35" s="167" t="str">
        <f t="shared" ca="1" si="8"/>
        <v>FAIL</v>
      </c>
      <c r="T35" s="169" t="str">
        <f t="shared" ca="1" si="9"/>
        <v>FAIL</v>
      </c>
      <c r="U35" s="170">
        <f t="shared" ca="1" si="10"/>
        <v>0</v>
      </c>
      <c r="V35" s="169" t="str">
        <f t="shared" ca="1" si="11"/>
        <v>FAIL</v>
      </c>
      <c r="W35" s="68" t="str">
        <f t="shared" ca="1" si="12"/>
        <v>FAIL</v>
      </c>
      <c r="X35" s="68">
        <f t="shared" ca="1" si="13"/>
        <v>0</v>
      </c>
      <c r="Y35" s="68" t="str">
        <f ca="1">IF(W35&lt;&gt;"PASS","FAIL",IF(X35&gt;GRADING!$D$109,GRADING!$D$112,IF(X35&lt;=GRADING!$J$116,GRADING!$C$116,IF(X35&lt;=GRADING!$J$117,GRADING!$C$117,IF(X35&lt;=GRADING!$J$118,GRADING!$C$118,IF(X35&lt;=GRADING!$J$119,GRADING!$C$119,IF(X35&lt;=GRADING!$J$120,GRADING!$C$120,IF(X35&lt;=GRADING!$J$121,GRADING!$C$121,IF(X35&lt;=GRADING!$J$122,GRADING!$C$122,IF(X35&lt;=GRADING!$J$123,GRADING!$C$123,IF(X35&lt;=GRADING!$J$124,GRADING!$C$124,IF(X35&lt;=GRADING!$J$125,GRADING!$C$125,IF(X35&lt;=GRADING!$J$126,GRADING!$C$126,IF(X35&lt;=GRADING!$J$127,GRADING!$C$127,IF(X35&lt;=GRADING!$J$128,GRADING!$C$128,IF(X35&lt;=GRADING!$J$129,GRADING!$J$129,GRADING!$J$130))))))))))))))))</f>
        <v>FAIL</v>
      </c>
    </row>
    <row r="36" spans="2:25" ht="18.75" x14ac:dyDescent="0.3">
      <c r="B36" s="9">
        <v>26</v>
      </c>
      <c r="C36" s="15" t="s">
        <v>331</v>
      </c>
      <c r="D36" s="15" t="s">
        <v>366</v>
      </c>
      <c r="E36" s="15"/>
      <c r="F36" s="15"/>
      <c r="G36" s="15"/>
      <c r="H36" s="15"/>
      <c r="I36" s="15"/>
      <c r="J36" s="2">
        <v>68</v>
      </c>
      <c r="K36" s="163" t="str">
        <f t="shared" ca="1" si="2"/>
        <v>FAIL</v>
      </c>
      <c r="L36" s="164">
        <f t="shared" ca="1" si="3"/>
        <v>0</v>
      </c>
      <c r="M36" s="163" t="str">
        <f t="shared" ca="1" si="4"/>
        <v>FAIL</v>
      </c>
      <c r="N36" s="165" t="str">
        <f t="shared" ca="1" si="0"/>
        <v>FAIL</v>
      </c>
      <c r="O36" s="166">
        <f t="shared" ca="1" si="5"/>
        <v>0</v>
      </c>
      <c r="P36" s="165" t="str">
        <f t="shared" ca="1" si="6"/>
        <v>FAIL</v>
      </c>
      <c r="Q36" s="167" t="str">
        <f t="shared" ca="1" si="1"/>
        <v>FAIL</v>
      </c>
      <c r="R36" s="168">
        <f t="shared" ca="1" si="7"/>
        <v>0</v>
      </c>
      <c r="S36" s="167" t="str">
        <f t="shared" ca="1" si="8"/>
        <v>FAIL</v>
      </c>
      <c r="T36" s="169" t="str">
        <f t="shared" ca="1" si="9"/>
        <v>FAIL</v>
      </c>
      <c r="U36" s="170">
        <f t="shared" ca="1" si="10"/>
        <v>0</v>
      </c>
      <c r="V36" s="169" t="str">
        <f t="shared" ca="1" si="11"/>
        <v>FAIL</v>
      </c>
      <c r="W36" s="68" t="str">
        <f t="shared" ca="1" si="12"/>
        <v>FAIL</v>
      </c>
      <c r="X36" s="68">
        <f t="shared" ca="1" si="13"/>
        <v>0</v>
      </c>
      <c r="Y36" s="68" t="str">
        <f ca="1">IF(W36&lt;&gt;"PASS","FAIL",IF(X36&gt;GRADING!$D$109,GRADING!$D$112,IF(X36&lt;=GRADING!$J$116,GRADING!$C$116,IF(X36&lt;=GRADING!$J$117,GRADING!$C$117,IF(X36&lt;=GRADING!$J$118,GRADING!$C$118,IF(X36&lt;=GRADING!$J$119,GRADING!$C$119,IF(X36&lt;=GRADING!$J$120,GRADING!$C$120,IF(X36&lt;=GRADING!$J$121,GRADING!$C$121,IF(X36&lt;=GRADING!$J$122,GRADING!$C$122,IF(X36&lt;=GRADING!$J$123,GRADING!$C$123,IF(X36&lt;=GRADING!$J$124,GRADING!$C$124,IF(X36&lt;=GRADING!$J$125,GRADING!$C$125,IF(X36&lt;=GRADING!$J$126,GRADING!$C$126,IF(X36&lt;=GRADING!$J$127,GRADING!$C$127,IF(X36&lt;=GRADING!$J$128,GRADING!$C$128,IF(X36&lt;=GRADING!$J$129,GRADING!$J$129,GRADING!$J$130))))))))))))))))</f>
        <v>FAIL</v>
      </c>
    </row>
    <row r="37" spans="2:25" ht="18.75" x14ac:dyDescent="0.3">
      <c r="B37" s="9">
        <v>27</v>
      </c>
      <c r="C37" s="15" t="s">
        <v>332</v>
      </c>
      <c r="D37" s="15" t="s">
        <v>367</v>
      </c>
      <c r="E37" s="15"/>
      <c r="F37" s="15"/>
      <c r="G37" s="15"/>
      <c r="H37" s="15"/>
      <c r="I37" s="15"/>
      <c r="J37" s="2">
        <v>70</v>
      </c>
      <c r="K37" s="163" t="str">
        <f t="shared" ca="1" si="2"/>
        <v>FAIL</v>
      </c>
      <c r="L37" s="164">
        <f t="shared" ca="1" si="3"/>
        <v>0</v>
      </c>
      <c r="M37" s="163" t="str">
        <f t="shared" ca="1" si="4"/>
        <v>FAIL</v>
      </c>
      <c r="N37" s="165" t="str">
        <f t="shared" ca="1" si="0"/>
        <v>FAIL</v>
      </c>
      <c r="O37" s="166">
        <f t="shared" ca="1" si="5"/>
        <v>0</v>
      </c>
      <c r="P37" s="165" t="str">
        <f t="shared" ca="1" si="6"/>
        <v>FAIL</v>
      </c>
      <c r="Q37" s="167" t="str">
        <f t="shared" ca="1" si="1"/>
        <v>FAIL</v>
      </c>
      <c r="R37" s="168">
        <f t="shared" ca="1" si="7"/>
        <v>0</v>
      </c>
      <c r="S37" s="167" t="str">
        <f t="shared" ca="1" si="8"/>
        <v>FAIL</v>
      </c>
      <c r="T37" s="169" t="str">
        <f t="shared" ca="1" si="9"/>
        <v>FAIL</v>
      </c>
      <c r="U37" s="170">
        <f t="shared" ca="1" si="10"/>
        <v>0</v>
      </c>
      <c r="V37" s="169" t="str">
        <f t="shared" ca="1" si="11"/>
        <v>FAIL</v>
      </c>
      <c r="W37" s="68" t="str">
        <f t="shared" ca="1" si="12"/>
        <v>FAIL</v>
      </c>
      <c r="X37" s="68">
        <f t="shared" ca="1" si="13"/>
        <v>0</v>
      </c>
      <c r="Y37" s="68" t="str">
        <f ca="1">IF(W37&lt;&gt;"PASS","FAIL",IF(X37&gt;GRADING!$D$109,GRADING!$D$112,IF(X37&lt;=GRADING!$J$116,GRADING!$C$116,IF(X37&lt;=GRADING!$J$117,GRADING!$C$117,IF(X37&lt;=GRADING!$J$118,GRADING!$C$118,IF(X37&lt;=GRADING!$J$119,GRADING!$C$119,IF(X37&lt;=GRADING!$J$120,GRADING!$C$120,IF(X37&lt;=GRADING!$J$121,GRADING!$C$121,IF(X37&lt;=GRADING!$J$122,GRADING!$C$122,IF(X37&lt;=GRADING!$J$123,GRADING!$C$123,IF(X37&lt;=GRADING!$J$124,GRADING!$C$124,IF(X37&lt;=GRADING!$J$125,GRADING!$C$125,IF(X37&lt;=GRADING!$J$126,GRADING!$C$126,IF(X37&lt;=GRADING!$J$127,GRADING!$C$127,IF(X37&lt;=GRADING!$J$128,GRADING!$C$128,IF(X37&lt;=GRADING!$J$129,GRADING!$J$129,GRADING!$J$130))))))))))))))))</f>
        <v>FAIL</v>
      </c>
    </row>
    <row r="38" spans="2:25" ht="18.75" x14ac:dyDescent="0.3">
      <c r="B38" s="9">
        <v>28</v>
      </c>
      <c r="C38" s="15" t="s">
        <v>333</v>
      </c>
      <c r="D38" s="15" t="s">
        <v>368</v>
      </c>
      <c r="E38" s="15"/>
      <c r="F38" s="15"/>
      <c r="G38" s="15"/>
      <c r="H38" s="15"/>
      <c r="I38" s="15"/>
      <c r="J38" s="2">
        <v>72</v>
      </c>
      <c r="K38" s="163" t="str">
        <f t="shared" ca="1" si="2"/>
        <v>FAIL</v>
      </c>
      <c r="L38" s="164">
        <f t="shared" ca="1" si="3"/>
        <v>0</v>
      </c>
      <c r="M38" s="163" t="str">
        <f t="shared" ca="1" si="4"/>
        <v>FAIL</v>
      </c>
      <c r="N38" s="165" t="str">
        <f t="shared" ca="1" si="0"/>
        <v>FAIL</v>
      </c>
      <c r="O38" s="166">
        <f t="shared" ca="1" si="5"/>
        <v>0</v>
      </c>
      <c r="P38" s="165" t="str">
        <f t="shared" ca="1" si="6"/>
        <v>FAIL</v>
      </c>
      <c r="Q38" s="167" t="str">
        <f t="shared" ca="1" si="1"/>
        <v>FAIL</v>
      </c>
      <c r="R38" s="168">
        <f t="shared" ca="1" si="7"/>
        <v>0</v>
      </c>
      <c r="S38" s="167" t="str">
        <f t="shared" ca="1" si="8"/>
        <v>FAIL</v>
      </c>
      <c r="T38" s="169" t="str">
        <f t="shared" ca="1" si="9"/>
        <v>FAIL</v>
      </c>
      <c r="U38" s="170">
        <f t="shared" ca="1" si="10"/>
        <v>0</v>
      </c>
      <c r="V38" s="169" t="str">
        <f t="shared" ca="1" si="11"/>
        <v>FAIL</v>
      </c>
      <c r="W38" s="68" t="str">
        <f t="shared" ca="1" si="12"/>
        <v>FAIL</v>
      </c>
      <c r="X38" s="68">
        <f t="shared" ca="1" si="13"/>
        <v>0</v>
      </c>
      <c r="Y38" s="68" t="str">
        <f ca="1">IF(W38&lt;&gt;"PASS","FAIL",IF(X38&gt;GRADING!$D$109,GRADING!$D$112,IF(X38&lt;=GRADING!$J$116,GRADING!$C$116,IF(X38&lt;=GRADING!$J$117,GRADING!$C$117,IF(X38&lt;=GRADING!$J$118,GRADING!$C$118,IF(X38&lt;=GRADING!$J$119,GRADING!$C$119,IF(X38&lt;=GRADING!$J$120,GRADING!$C$120,IF(X38&lt;=GRADING!$J$121,GRADING!$C$121,IF(X38&lt;=GRADING!$J$122,GRADING!$C$122,IF(X38&lt;=GRADING!$J$123,GRADING!$C$123,IF(X38&lt;=GRADING!$J$124,GRADING!$C$124,IF(X38&lt;=GRADING!$J$125,GRADING!$C$125,IF(X38&lt;=GRADING!$J$126,GRADING!$C$126,IF(X38&lt;=GRADING!$J$127,GRADING!$C$127,IF(X38&lt;=GRADING!$J$128,GRADING!$C$128,IF(X38&lt;=GRADING!$J$129,GRADING!$J$129,GRADING!$J$130))))))))))))))))</f>
        <v>FAIL</v>
      </c>
    </row>
    <row r="39" spans="2:25" ht="18.75" x14ac:dyDescent="0.3">
      <c r="B39" s="9">
        <v>29</v>
      </c>
      <c r="C39" s="15" t="s">
        <v>334</v>
      </c>
      <c r="D39" s="15" t="s">
        <v>369</v>
      </c>
      <c r="E39" s="15"/>
      <c r="F39" s="15"/>
      <c r="G39" s="15"/>
      <c r="H39" s="15"/>
      <c r="I39" s="15"/>
      <c r="J39" s="2">
        <v>74</v>
      </c>
      <c r="K39" s="163" t="str">
        <f t="shared" ca="1" si="2"/>
        <v>FAIL</v>
      </c>
      <c r="L39" s="164">
        <f t="shared" ca="1" si="3"/>
        <v>0</v>
      </c>
      <c r="M39" s="163" t="str">
        <f t="shared" ca="1" si="4"/>
        <v>FAIL</v>
      </c>
      <c r="N39" s="165" t="str">
        <f t="shared" ca="1" si="0"/>
        <v>FAIL</v>
      </c>
      <c r="O39" s="166">
        <f t="shared" ca="1" si="5"/>
        <v>0</v>
      </c>
      <c r="P39" s="165" t="str">
        <f t="shared" ca="1" si="6"/>
        <v>FAIL</v>
      </c>
      <c r="Q39" s="167" t="str">
        <f t="shared" ca="1" si="1"/>
        <v>FAIL</v>
      </c>
      <c r="R39" s="168">
        <f t="shared" ca="1" si="7"/>
        <v>0</v>
      </c>
      <c r="S39" s="167" t="str">
        <f t="shared" ca="1" si="8"/>
        <v>FAIL</v>
      </c>
      <c r="T39" s="169" t="str">
        <f t="shared" ca="1" si="9"/>
        <v>FAIL</v>
      </c>
      <c r="U39" s="170">
        <f t="shared" ca="1" si="10"/>
        <v>0</v>
      </c>
      <c r="V39" s="169" t="str">
        <f t="shared" ca="1" si="11"/>
        <v>FAIL</v>
      </c>
      <c r="W39" s="68" t="str">
        <f t="shared" ca="1" si="12"/>
        <v>FAIL</v>
      </c>
      <c r="X39" s="68">
        <f t="shared" ca="1" si="13"/>
        <v>0</v>
      </c>
      <c r="Y39" s="68" t="str">
        <f ca="1">IF(W39&lt;&gt;"PASS","FAIL",IF(X39&gt;GRADING!$D$109,GRADING!$D$112,IF(X39&lt;=GRADING!$J$116,GRADING!$C$116,IF(X39&lt;=GRADING!$J$117,GRADING!$C$117,IF(X39&lt;=GRADING!$J$118,GRADING!$C$118,IF(X39&lt;=GRADING!$J$119,GRADING!$C$119,IF(X39&lt;=GRADING!$J$120,GRADING!$C$120,IF(X39&lt;=GRADING!$J$121,GRADING!$C$121,IF(X39&lt;=GRADING!$J$122,GRADING!$C$122,IF(X39&lt;=GRADING!$J$123,GRADING!$C$123,IF(X39&lt;=GRADING!$J$124,GRADING!$C$124,IF(X39&lt;=GRADING!$J$125,GRADING!$C$125,IF(X39&lt;=GRADING!$J$126,GRADING!$C$126,IF(X39&lt;=GRADING!$J$127,GRADING!$C$127,IF(X39&lt;=GRADING!$J$128,GRADING!$C$128,IF(X39&lt;=GRADING!$J$129,GRADING!$J$129,GRADING!$J$130))))))))))))))))</f>
        <v>FAIL</v>
      </c>
    </row>
    <row r="40" spans="2:25" ht="18.75" x14ac:dyDescent="0.3">
      <c r="B40" s="9">
        <v>30</v>
      </c>
      <c r="C40" s="15" t="s">
        <v>335</v>
      </c>
      <c r="D40" s="15" t="s">
        <v>370</v>
      </c>
      <c r="E40" s="15"/>
      <c r="F40" s="15"/>
      <c r="G40" s="15"/>
      <c r="H40" s="15"/>
      <c r="I40" s="15"/>
      <c r="J40" s="2">
        <v>76</v>
      </c>
      <c r="K40" s="163" t="str">
        <f t="shared" ca="1" si="2"/>
        <v>FAIL</v>
      </c>
      <c r="L40" s="164">
        <f t="shared" ca="1" si="3"/>
        <v>0</v>
      </c>
      <c r="M40" s="163" t="str">
        <f t="shared" ca="1" si="4"/>
        <v>FAIL</v>
      </c>
      <c r="N40" s="165" t="str">
        <f t="shared" ca="1" si="0"/>
        <v>FAIL</v>
      </c>
      <c r="O40" s="166">
        <f t="shared" ca="1" si="5"/>
        <v>0</v>
      </c>
      <c r="P40" s="165" t="str">
        <f t="shared" ca="1" si="6"/>
        <v>FAIL</v>
      </c>
      <c r="Q40" s="167" t="str">
        <f t="shared" ca="1" si="1"/>
        <v>FAIL</v>
      </c>
      <c r="R40" s="168">
        <f t="shared" ca="1" si="7"/>
        <v>0</v>
      </c>
      <c r="S40" s="167" t="str">
        <f t="shared" ca="1" si="8"/>
        <v>FAIL</v>
      </c>
      <c r="T40" s="169" t="str">
        <f t="shared" ca="1" si="9"/>
        <v>FAIL</v>
      </c>
      <c r="U40" s="170">
        <f t="shared" ca="1" si="10"/>
        <v>0</v>
      </c>
      <c r="V40" s="169" t="str">
        <f t="shared" ca="1" si="11"/>
        <v>FAIL</v>
      </c>
      <c r="W40" s="68" t="str">
        <f t="shared" ca="1" si="12"/>
        <v>FAIL</v>
      </c>
      <c r="X40" s="68">
        <f t="shared" ca="1" si="13"/>
        <v>0</v>
      </c>
      <c r="Y40" s="68" t="str">
        <f ca="1">IF(W40&lt;&gt;"PASS","FAIL",IF(X40&gt;GRADING!$D$109,GRADING!$D$112,IF(X40&lt;=GRADING!$J$116,GRADING!$C$116,IF(X40&lt;=GRADING!$J$117,GRADING!$C$117,IF(X40&lt;=GRADING!$J$118,GRADING!$C$118,IF(X40&lt;=GRADING!$J$119,GRADING!$C$119,IF(X40&lt;=GRADING!$J$120,GRADING!$C$120,IF(X40&lt;=GRADING!$J$121,GRADING!$C$121,IF(X40&lt;=GRADING!$J$122,GRADING!$C$122,IF(X40&lt;=GRADING!$J$123,GRADING!$C$123,IF(X40&lt;=GRADING!$J$124,GRADING!$C$124,IF(X40&lt;=GRADING!$J$125,GRADING!$C$125,IF(X40&lt;=GRADING!$J$126,GRADING!$C$126,IF(X40&lt;=GRADING!$J$127,GRADING!$C$127,IF(X40&lt;=GRADING!$J$128,GRADING!$C$128,IF(X40&lt;=GRADING!$J$129,GRADING!$J$129,GRADING!$J$130))))))))))))))))</f>
        <v>FAIL</v>
      </c>
    </row>
    <row r="41" spans="2:25" ht="18.75" x14ac:dyDescent="0.3">
      <c r="B41" s="9">
        <v>31</v>
      </c>
      <c r="C41" s="15" t="s">
        <v>336</v>
      </c>
      <c r="D41" s="15" t="s">
        <v>371</v>
      </c>
      <c r="E41" s="15"/>
      <c r="F41" s="15"/>
      <c r="G41" s="15"/>
      <c r="H41" s="15"/>
      <c r="I41" s="15"/>
      <c r="J41" s="2">
        <v>78</v>
      </c>
      <c r="K41" s="163" t="str">
        <f t="shared" ca="1" si="2"/>
        <v>FAIL</v>
      </c>
      <c r="L41" s="164">
        <f t="shared" ca="1" si="3"/>
        <v>0</v>
      </c>
      <c r="M41" s="163" t="str">
        <f t="shared" ca="1" si="4"/>
        <v>FAIL</v>
      </c>
      <c r="N41" s="165" t="str">
        <f t="shared" ca="1" si="0"/>
        <v>FAIL</v>
      </c>
      <c r="O41" s="166">
        <f t="shared" ca="1" si="5"/>
        <v>0</v>
      </c>
      <c r="P41" s="165" t="str">
        <f t="shared" ca="1" si="6"/>
        <v>FAIL</v>
      </c>
      <c r="Q41" s="167" t="str">
        <f t="shared" ca="1" si="1"/>
        <v>FAIL</v>
      </c>
      <c r="R41" s="168">
        <f t="shared" ca="1" si="7"/>
        <v>0</v>
      </c>
      <c r="S41" s="167" t="str">
        <f t="shared" ca="1" si="8"/>
        <v>FAIL</v>
      </c>
      <c r="T41" s="169" t="str">
        <f t="shared" ca="1" si="9"/>
        <v>FAIL</v>
      </c>
      <c r="U41" s="170">
        <f t="shared" ca="1" si="10"/>
        <v>0</v>
      </c>
      <c r="V41" s="169" t="str">
        <f t="shared" ca="1" si="11"/>
        <v>FAIL</v>
      </c>
      <c r="W41" s="68" t="str">
        <f t="shared" ca="1" si="12"/>
        <v>FAIL</v>
      </c>
      <c r="X41" s="68">
        <f t="shared" ca="1" si="13"/>
        <v>0</v>
      </c>
      <c r="Y41" s="68" t="str">
        <f ca="1">IF(W41&lt;&gt;"PASS","FAIL",IF(X41&gt;GRADING!$D$109,GRADING!$D$112,IF(X41&lt;=GRADING!$J$116,GRADING!$C$116,IF(X41&lt;=GRADING!$J$117,GRADING!$C$117,IF(X41&lt;=GRADING!$J$118,GRADING!$C$118,IF(X41&lt;=GRADING!$J$119,GRADING!$C$119,IF(X41&lt;=GRADING!$J$120,GRADING!$C$120,IF(X41&lt;=GRADING!$J$121,GRADING!$C$121,IF(X41&lt;=GRADING!$J$122,GRADING!$C$122,IF(X41&lt;=GRADING!$J$123,GRADING!$C$123,IF(X41&lt;=GRADING!$J$124,GRADING!$C$124,IF(X41&lt;=GRADING!$J$125,GRADING!$C$125,IF(X41&lt;=GRADING!$J$126,GRADING!$C$126,IF(X41&lt;=GRADING!$J$127,GRADING!$C$127,IF(X41&lt;=GRADING!$J$128,GRADING!$C$128,IF(X41&lt;=GRADING!$J$129,GRADING!$J$129,GRADING!$J$130))))))))))))))))</f>
        <v>FAIL</v>
      </c>
    </row>
    <row r="42" spans="2:25" ht="18.75" x14ac:dyDescent="0.3">
      <c r="B42" s="9">
        <v>32</v>
      </c>
      <c r="C42" s="15" t="s">
        <v>372</v>
      </c>
      <c r="D42" s="15" t="s">
        <v>373</v>
      </c>
      <c r="E42" s="15"/>
      <c r="F42" s="15"/>
      <c r="G42" s="15"/>
      <c r="H42" s="15"/>
      <c r="I42" s="15"/>
      <c r="J42" s="2">
        <v>80</v>
      </c>
      <c r="K42" s="163" t="str">
        <f t="shared" ca="1" si="2"/>
        <v>FAIL</v>
      </c>
      <c r="L42" s="164">
        <f t="shared" ca="1" si="3"/>
        <v>0</v>
      </c>
      <c r="M42" s="163" t="str">
        <f t="shared" ca="1" si="4"/>
        <v>FAIL</v>
      </c>
      <c r="N42" s="165" t="str">
        <f t="shared" ca="1" si="0"/>
        <v>FAIL</v>
      </c>
      <c r="O42" s="166">
        <f t="shared" ca="1" si="5"/>
        <v>0</v>
      </c>
      <c r="P42" s="165" t="str">
        <f t="shared" ca="1" si="6"/>
        <v>FAIL</v>
      </c>
      <c r="Q42" s="167" t="str">
        <f t="shared" ca="1" si="1"/>
        <v>FAIL</v>
      </c>
      <c r="R42" s="168">
        <f t="shared" ca="1" si="7"/>
        <v>0</v>
      </c>
      <c r="S42" s="167" t="str">
        <f t="shared" ca="1" si="8"/>
        <v>FAIL</v>
      </c>
      <c r="T42" s="169" t="str">
        <f t="shared" ca="1" si="9"/>
        <v>FAIL</v>
      </c>
      <c r="U42" s="170">
        <f t="shared" ca="1" si="10"/>
        <v>0</v>
      </c>
      <c r="V42" s="169" t="str">
        <f t="shared" ca="1" si="11"/>
        <v>FAIL</v>
      </c>
      <c r="W42" s="68" t="str">
        <f t="shared" ca="1" si="12"/>
        <v>FAIL</v>
      </c>
      <c r="X42" s="68">
        <f t="shared" ca="1" si="13"/>
        <v>0</v>
      </c>
      <c r="Y42" s="68" t="str">
        <f ca="1">IF(W42&lt;&gt;"PASS","FAIL",IF(X42&gt;GRADING!$D$109,GRADING!$D$112,IF(X42&lt;=GRADING!$J$116,GRADING!$C$116,IF(X42&lt;=GRADING!$J$117,GRADING!$C$117,IF(X42&lt;=GRADING!$J$118,GRADING!$C$118,IF(X42&lt;=GRADING!$J$119,GRADING!$C$119,IF(X42&lt;=GRADING!$J$120,GRADING!$C$120,IF(X42&lt;=GRADING!$J$121,GRADING!$C$121,IF(X42&lt;=GRADING!$J$122,GRADING!$C$122,IF(X42&lt;=GRADING!$J$123,GRADING!$C$123,IF(X42&lt;=GRADING!$J$124,GRADING!$C$124,IF(X42&lt;=GRADING!$J$125,GRADING!$C$125,IF(X42&lt;=GRADING!$J$126,GRADING!$C$126,IF(X42&lt;=GRADING!$J$127,GRADING!$C$127,IF(X42&lt;=GRADING!$J$128,GRADING!$C$128,IF(X42&lt;=GRADING!$J$129,GRADING!$J$129,GRADING!$J$130))))))))))))))))</f>
        <v>FAIL</v>
      </c>
    </row>
    <row r="43" spans="2:25" ht="18.75" x14ac:dyDescent="0.3">
      <c r="B43" s="9">
        <v>33</v>
      </c>
      <c r="C43" s="15" t="s">
        <v>374</v>
      </c>
      <c r="D43" s="15" t="s">
        <v>375</v>
      </c>
      <c r="E43" s="15"/>
      <c r="F43" s="15"/>
      <c r="G43" s="15"/>
      <c r="H43" s="15"/>
      <c r="I43" s="15"/>
      <c r="J43" s="2">
        <v>82</v>
      </c>
      <c r="K43" s="163" t="str">
        <f t="shared" ca="1" si="2"/>
        <v>FAIL</v>
      </c>
      <c r="L43" s="164">
        <f t="shared" ca="1" si="3"/>
        <v>0</v>
      </c>
      <c r="M43" s="163" t="str">
        <f t="shared" ca="1" si="4"/>
        <v>FAIL</v>
      </c>
      <c r="N43" s="165" t="str">
        <f t="shared" ca="1" si="0"/>
        <v>FAIL</v>
      </c>
      <c r="O43" s="166">
        <f t="shared" ca="1" si="5"/>
        <v>0</v>
      </c>
      <c r="P43" s="165" t="str">
        <f t="shared" ca="1" si="6"/>
        <v>FAIL</v>
      </c>
      <c r="Q43" s="167" t="str">
        <f t="shared" ca="1" si="1"/>
        <v>FAIL</v>
      </c>
      <c r="R43" s="168">
        <f t="shared" ca="1" si="7"/>
        <v>0</v>
      </c>
      <c r="S43" s="167" t="str">
        <f t="shared" ca="1" si="8"/>
        <v>FAIL</v>
      </c>
      <c r="T43" s="169" t="str">
        <f t="shared" ca="1" si="9"/>
        <v>FAIL</v>
      </c>
      <c r="U43" s="170">
        <f t="shared" ca="1" si="10"/>
        <v>0</v>
      </c>
      <c r="V43" s="169" t="str">
        <f t="shared" ca="1" si="11"/>
        <v>FAIL</v>
      </c>
      <c r="W43" s="68" t="str">
        <f t="shared" ca="1" si="12"/>
        <v>FAIL</v>
      </c>
      <c r="X43" s="68">
        <f t="shared" ca="1" si="13"/>
        <v>0</v>
      </c>
      <c r="Y43" s="68" t="str">
        <f ca="1">IF(W43&lt;&gt;"PASS","FAIL",IF(X43&gt;GRADING!$D$109,GRADING!$D$112,IF(X43&lt;=GRADING!$J$116,GRADING!$C$116,IF(X43&lt;=GRADING!$J$117,GRADING!$C$117,IF(X43&lt;=GRADING!$J$118,GRADING!$C$118,IF(X43&lt;=GRADING!$J$119,GRADING!$C$119,IF(X43&lt;=GRADING!$J$120,GRADING!$C$120,IF(X43&lt;=GRADING!$J$121,GRADING!$C$121,IF(X43&lt;=GRADING!$J$122,GRADING!$C$122,IF(X43&lt;=GRADING!$J$123,GRADING!$C$123,IF(X43&lt;=GRADING!$J$124,GRADING!$C$124,IF(X43&lt;=GRADING!$J$125,GRADING!$C$125,IF(X43&lt;=GRADING!$J$126,GRADING!$C$126,IF(X43&lt;=GRADING!$J$127,GRADING!$C$127,IF(X43&lt;=GRADING!$J$128,GRADING!$C$128,IF(X43&lt;=GRADING!$J$129,GRADING!$J$129,GRADING!$J$130))))))))))))))))</f>
        <v>FAIL</v>
      </c>
    </row>
    <row r="44" spans="2:25" ht="18.75" x14ac:dyDescent="0.3">
      <c r="B44" s="9">
        <v>34</v>
      </c>
      <c r="C44" s="15" t="s">
        <v>376</v>
      </c>
      <c r="D44" s="15" t="s">
        <v>377</v>
      </c>
      <c r="E44" s="15"/>
      <c r="F44" s="15"/>
      <c r="G44" s="15"/>
      <c r="H44" s="15"/>
      <c r="I44" s="15"/>
      <c r="J44" s="2">
        <v>84</v>
      </c>
      <c r="K44" s="163" t="str">
        <f t="shared" ca="1" si="2"/>
        <v>FAIL</v>
      </c>
      <c r="L44" s="164">
        <f t="shared" ca="1" si="3"/>
        <v>0</v>
      </c>
      <c r="M44" s="163" t="str">
        <f t="shared" ca="1" si="4"/>
        <v>FAIL</v>
      </c>
      <c r="N44" s="165" t="str">
        <f t="shared" ca="1" si="0"/>
        <v>FAIL</v>
      </c>
      <c r="O44" s="166">
        <f t="shared" ca="1" si="5"/>
        <v>0</v>
      </c>
      <c r="P44" s="165" t="str">
        <f t="shared" ca="1" si="6"/>
        <v>FAIL</v>
      </c>
      <c r="Q44" s="167" t="str">
        <f t="shared" ca="1" si="1"/>
        <v>FAIL</v>
      </c>
      <c r="R44" s="168">
        <f t="shared" ca="1" si="7"/>
        <v>0</v>
      </c>
      <c r="S44" s="167" t="str">
        <f t="shared" ca="1" si="8"/>
        <v>FAIL</v>
      </c>
      <c r="T44" s="169" t="str">
        <f t="shared" ca="1" si="9"/>
        <v>FAIL</v>
      </c>
      <c r="U44" s="170">
        <f t="shared" ca="1" si="10"/>
        <v>0</v>
      </c>
      <c r="V44" s="169" t="str">
        <f t="shared" ca="1" si="11"/>
        <v>FAIL</v>
      </c>
      <c r="W44" s="68" t="str">
        <f t="shared" ca="1" si="12"/>
        <v>FAIL</v>
      </c>
      <c r="X44" s="68">
        <f t="shared" ca="1" si="13"/>
        <v>0</v>
      </c>
      <c r="Y44" s="68" t="str">
        <f ca="1">IF(W44&lt;&gt;"PASS","FAIL",IF(X44&gt;GRADING!$D$109,GRADING!$D$112,IF(X44&lt;=GRADING!$J$116,GRADING!$C$116,IF(X44&lt;=GRADING!$J$117,GRADING!$C$117,IF(X44&lt;=GRADING!$J$118,GRADING!$C$118,IF(X44&lt;=GRADING!$J$119,GRADING!$C$119,IF(X44&lt;=GRADING!$J$120,GRADING!$C$120,IF(X44&lt;=GRADING!$J$121,GRADING!$C$121,IF(X44&lt;=GRADING!$J$122,GRADING!$C$122,IF(X44&lt;=GRADING!$J$123,GRADING!$C$123,IF(X44&lt;=GRADING!$J$124,GRADING!$C$124,IF(X44&lt;=GRADING!$J$125,GRADING!$C$125,IF(X44&lt;=GRADING!$J$126,GRADING!$C$126,IF(X44&lt;=GRADING!$J$127,GRADING!$C$127,IF(X44&lt;=GRADING!$J$128,GRADING!$C$128,IF(X44&lt;=GRADING!$J$129,GRADING!$J$129,GRADING!$J$130))))))))))))))))</f>
        <v>FAIL</v>
      </c>
    </row>
    <row r="45" spans="2:25" ht="18.75" x14ac:dyDescent="0.3">
      <c r="B45" s="9">
        <v>35</v>
      </c>
      <c r="C45" s="15" t="s">
        <v>378</v>
      </c>
      <c r="D45" s="15" t="s">
        <v>379</v>
      </c>
      <c r="E45" s="15"/>
      <c r="F45" s="15"/>
      <c r="G45" s="15"/>
      <c r="H45" s="15"/>
      <c r="I45" s="15"/>
      <c r="J45" s="2">
        <v>86</v>
      </c>
      <c r="K45" s="163" t="str">
        <f t="shared" ca="1" si="2"/>
        <v>FAIL</v>
      </c>
      <c r="L45" s="164">
        <f t="shared" ca="1" si="3"/>
        <v>0</v>
      </c>
      <c r="M45" s="163" t="str">
        <f t="shared" ca="1" si="4"/>
        <v>FAIL</v>
      </c>
      <c r="N45" s="165" t="str">
        <f t="shared" ca="1" si="0"/>
        <v>FAIL</v>
      </c>
      <c r="O45" s="166">
        <f t="shared" ca="1" si="5"/>
        <v>0</v>
      </c>
      <c r="P45" s="165" t="str">
        <f t="shared" ca="1" si="6"/>
        <v>FAIL</v>
      </c>
      <c r="Q45" s="167" t="str">
        <f t="shared" ca="1" si="1"/>
        <v>FAIL</v>
      </c>
      <c r="R45" s="168">
        <f t="shared" ca="1" si="7"/>
        <v>0</v>
      </c>
      <c r="S45" s="167" t="str">
        <f t="shared" ca="1" si="8"/>
        <v>FAIL</v>
      </c>
      <c r="T45" s="169" t="str">
        <f t="shared" ca="1" si="9"/>
        <v>FAIL</v>
      </c>
      <c r="U45" s="170">
        <f t="shared" ca="1" si="10"/>
        <v>0</v>
      </c>
      <c r="V45" s="169" t="str">
        <f t="shared" ca="1" si="11"/>
        <v>FAIL</v>
      </c>
      <c r="W45" s="68" t="str">
        <f t="shared" ca="1" si="12"/>
        <v>FAIL</v>
      </c>
      <c r="X45" s="68">
        <f t="shared" ca="1" si="13"/>
        <v>0</v>
      </c>
      <c r="Y45" s="68" t="str">
        <f ca="1">IF(W45&lt;&gt;"PASS","FAIL",IF(X45&gt;GRADING!$D$109,GRADING!$D$112,IF(X45&lt;=GRADING!$J$116,GRADING!$C$116,IF(X45&lt;=GRADING!$J$117,GRADING!$C$117,IF(X45&lt;=GRADING!$J$118,GRADING!$C$118,IF(X45&lt;=GRADING!$J$119,GRADING!$C$119,IF(X45&lt;=GRADING!$J$120,GRADING!$C$120,IF(X45&lt;=GRADING!$J$121,GRADING!$C$121,IF(X45&lt;=GRADING!$J$122,GRADING!$C$122,IF(X45&lt;=GRADING!$J$123,GRADING!$C$123,IF(X45&lt;=GRADING!$J$124,GRADING!$C$124,IF(X45&lt;=GRADING!$J$125,GRADING!$C$125,IF(X45&lt;=GRADING!$J$126,GRADING!$C$126,IF(X45&lt;=GRADING!$J$127,GRADING!$C$127,IF(X45&lt;=GRADING!$J$128,GRADING!$C$128,IF(X45&lt;=GRADING!$J$129,GRADING!$J$129,GRADING!$J$130))))))))))))))))</f>
        <v>FAIL</v>
      </c>
    </row>
    <row r="46" spans="2:25" ht="18.75" x14ac:dyDescent="0.3">
      <c r="B46" s="9">
        <v>36</v>
      </c>
      <c r="C46" s="15" t="s">
        <v>380</v>
      </c>
      <c r="D46" s="15" t="s">
        <v>381</v>
      </c>
      <c r="E46" s="15"/>
      <c r="F46" s="15"/>
      <c r="G46" s="15"/>
      <c r="H46" s="15"/>
      <c r="I46" s="15"/>
      <c r="J46" s="2">
        <v>88</v>
      </c>
      <c r="K46" s="163" t="str">
        <f t="shared" ca="1" si="2"/>
        <v>FAIL</v>
      </c>
      <c r="L46" s="164">
        <f t="shared" ca="1" si="3"/>
        <v>0</v>
      </c>
      <c r="M46" s="163" t="str">
        <f t="shared" ca="1" si="4"/>
        <v>FAIL</v>
      </c>
      <c r="N46" s="165" t="str">
        <f t="shared" ca="1" si="0"/>
        <v>FAIL</v>
      </c>
      <c r="O46" s="166">
        <f t="shared" ca="1" si="5"/>
        <v>0</v>
      </c>
      <c r="P46" s="165" t="str">
        <f t="shared" ca="1" si="6"/>
        <v>FAIL</v>
      </c>
      <c r="Q46" s="167" t="str">
        <f t="shared" ca="1" si="1"/>
        <v>FAIL</v>
      </c>
      <c r="R46" s="168">
        <f t="shared" ca="1" si="7"/>
        <v>0</v>
      </c>
      <c r="S46" s="167" t="str">
        <f t="shared" ca="1" si="8"/>
        <v>FAIL</v>
      </c>
      <c r="T46" s="169" t="str">
        <f t="shared" ca="1" si="9"/>
        <v>FAIL</v>
      </c>
      <c r="U46" s="170">
        <f t="shared" ca="1" si="10"/>
        <v>0</v>
      </c>
      <c r="V46" s="169" t="str">
        <f t="shared" ca="1" si="11"/>
        <v>FAIL</v>
      </c>
      <c r="W46" s="68" t="str">
        <f t="shared" ca="1" si="12"/>
        <v>FAIL</v>
      </c>
      <c r="X46" s="68">
        <f t="shared" ca="1" si="13"/>
        <v>0</v>
      </c>
      <c r="Y46" s="68" t="str">
        <f ca="1">IF(W46&lt;&gt;"PASS","FAIL",IF(X46&gt;GRADING!$D$109,GRADING!$D$112,IF(X46&lt;=GRADING!$J$116,GRADING!$C$116,IF(X46&lt;=GRADING!$J$117,GRADING!$C$117,IF(X46&lt;=GRADING!$J$118,GRADING!$C$118,IF(X46&lt;=GRADING!$J$119,GRADING!$C$119,IF(X46&lt;=GRADING!$J$120,GRADING!$C$120,IF(X46&lt;=GRADING!$J$121,GRADING!$C$121,IF(X46&lt;=GRADING!$J$122,GRADING!$C$122,IF(X46&lt;=GRADING!$J$123,GRADING!$C$123,IF(X46&lt;=GRADING!$J$124,GRADING!$C$124,IF(X46&lt;=GRADING!$J$125,GRADING!$C$125,IF(X46&lt;=GRADING!$J$126,GRADING!$C$126,IF(X46&lt;=GRADING!$J$127,GRADING!$C$127,IF(X46&lt;=GRADING!$J$128,GRADING!$C$128,IF(X46&lt;=GRADING!$J$129,GRADING!$J$129,GRADING!$J$130))))))))))))))))</f>
        <v>FAIL</v>
      </c>
    </row>
    <row r="47" spans="2:25" ht="18.75" x14ac:dyDescent="0.3">
      <c r="B47" s="9">
        <v>37</v>
      </c>
      <c r="C47" s="15" t="s">
        <v>382</v>
      </c>
      <c r="D47" s="15" t="s">
        <v>383</v>
      </c>
      <c r="E47" s="15"/>
      <c r="F47" s="15"/>
      <c r="G47" s="15"/>
      <c r="H47" s="15"/>
      <c r="I47" s="15"/>
      <c r="J47" s="2">
        <v>90</v>
      </c>
      <c r="K47" s="163" t="str">
        <f t="shared" ca="1" si="2"/>
        <v>FAIL</v>
      </c>
      <c r="L47" s="164">
        <f t="shared" ca="1" si="3"/>
        <v>0</v>
      </c>
      <c r="M47" s="163" t="str">
        <f t="shared" ca="1" si="4"/>
        <v>FAIL</v>
      </c>
      <c r="N47" s="165" t="str">
        <f t="shared" ca="1" si="0"/>
        <v>FAIL</v>
      </c>
      <c r="O47" s="166">
        <f t="shared" ca="1" si="5"/>
        <v>0</v>
      </c>
      <c r="P47" s="165" t="str">
        <f t="shared" ca="1" si="6"/>
        <v>FAIL</v>
      </c>
      <c r="Q47" s="167" t="str">
        <f t="shared" ca="1" si="1"/>
        <v>FAIL</v>
      </c>
      <c r="R47" s="168">
        <f t="shared" ca="1" si="7"/>
        <v>0</v>
      </c>
      <c r="S47" s="167" t="str">
        <f t="shared" ca="1" si="8"/>
        <v>FAIL</v>
      </c>
      <c r="T47" s="169" t="str">
        <f t="shared" ca="1" si="9"/>
        <v>FAIL</v>
      </c>
      <c r="U47" s="170">
        <f t="shared" ca="1" si="10"/>
        <v>0</v>
      </c>
      <c r="V47" s="169" t="str">
        <f t="shared" ca="1" si="11"/>
        <v>FAIL</v>
      </c>
      <c r="W47" s="68" t="str">
        <f t="shared" ca="1" si="12"/>
        <v>FAIL</v>
      </c>
      <c r="X47" s="68">
        <f t="shared" ca="1" si="13"/>
        <v>0</v>
      </c>
      <c r="Y47" s="68" t="str">
        <f ca="1">IF(W47&lt;&gt;"PASS","FAIL",IF(X47&gt;GRADING!$D$109,GRADING!$D$112,IF(X47&lt;=GRADING!$J$116,GRADING!$C$116,IF(X47&lt;=GRADING!$J$117,GRADING!$C$117,IF(X47&lt;=GRADING!$J$118,GRADING!$C$118,IF(X47&lt;=GRADING!$J$119,GRADING!$C$119,IF(X47&lt;=GRADING!$J$120,GRADING!$C$120,IF(X47&lt;=GRADING!$J$121,GRADING!$C$121,IF(X47&lt;=GRADING!$J$122,GRADING!$C$122,IF(X47&lt;=GRADING!$J$123,GRADING!$C$123,IF(X47&lt;=GRADING!$J$124,GRADING!$C$124,IF(X47&lt;=GRADING!$J$125,GRADING!$C$125,IF(X47&lt;=GRADING!$J$126,GRADING!$C$126,IF(X47&lt;=GRADING!$J$127,GRADING!$C$127,IF(X47&lt;=GRADING!$J$128,GRADING!$C$128,IF(X47&lt;=GRADING!$J$129,GRADING!$J$129,GRADING!$J$130))))))))))))))))</f>
        <v>FAIL</v>
      </c>
    </row>
    <row r="48" spans="2:25" ht="18.75" x14ac:dyDescent="0.3">
      <c r="B48" s="9">
        <v>38</v>
      </c>
      <c r="C48" s="15" t="s">
        <v>384</v>
      </c>
      <c r="D48" s="15" t="s">
        <v>385</v>
      </c>
      <c r="E48" s="15"/>
      <c r="F48" s="15"/>
      <c r="G48" s="15"/>
      <c r="H48" s="15"/>
      <c r="I48" s="15"/>
      <c r="J48" s="2">
        <v>92</v>
      </c>
      <c r="K48" s="163" t="str">
        <f t="shared" ca="1" si="2"/>
        <v>FAIL</v>
      </c>
      <c r="L48" s="164">
        <f t="shared" ca="1" si="3"/>
        <v>0</v>
      </c>
      <c r="M48" s="163" t="str">
        <f t="shared" ca="1" si="4"/>
        <v>FAIL</v>
      </c>
      <c r="N48" s="165" t="str">
        <f t="shared" ca="1" si="0"/>
        <v>FAIL</v>
      </c>
      <c r="O48" s="166">
        <f t="shared" ca="1" si="5"/>
        <v>0</v>
      </c>
      <c r="P48" s="165" t="str">
        <f t="shared" ca="1" si="6"/>
        <v>FAIL</v>
      </c>
      <c r="Q48" s="167" t="str">
        <f t="shared" ca="1" si="1"/>
        <v>FAIL</v>
      </c>
      <c r="R48" s="168">
        <f t="shared" ca="1" si="7"/>
        <v>0</v>
      </c>
      <c r="S48" s="167" t="str">
        <f t="shared" ca="1" si="8"/>
        <v>FAIL</v>
      </c>
      <c r="T48" s="169" t="str">
        <f t="shared" ca="1" si="9"/>
        <v>FAIL</v>
      </c>
      <c r="U48" s="170">
        <f t="shared" ca="1" si="10"/>
        <v>0</v>
      </c>
      <c r="V48" s="169" t="str">
        <f t="shared" ca="1" si="11"/>
        <v>FAIL</v>
      </c>
      <c r="W48" s="68" t="str">
        <f t="shared" ca="1" si="12"/>
        <v>FAIL</v>
      </c>
      <c r="X48" s="68">
        <f t="shared" ca="1" si="13"/>
        <v>0</v>
      </c>
      <c r="Y48" s="68" t="str">
        <f ca="1">IF(W48&lt;&gt;"PASS","FAIL",IF(X48&gt;GRADING!$D$109,GRADING!$D$112,IF(X48&lt;=GRADING!$J$116,GRADING!$C$116,IF(X48&lt;=GRADING!$J$117,GRADING!$C$117,IF(X48&lt;=GRADING!$J$118,GRADING!$C$118,IF(X48&lt;=GRADING!$J$119,GRADING!$C$119,IF(X48&lt;=GRADING!$J$120,GRADING!$C$120,IF(X48&lt;=GRADING!$J$121,GRADING!$C$121,IF(X48&lt;=GRADING!$J$122,GRADING!$C$122,IF(X48&lt;=GRADING!$J$123,GRADING!$C$123,IF(X48&lt;=GRADING!$J$124,GRADING!$C$124,IF(X48&lt;=GRADING!$J$125,GRADING!$C$125,IF(X48&lt;=GRADING!$J$126,GRADING!$C$126,IF(X48&lt;=GRADING!$J$127,GRADING!$C$127,IF(X48&lt;=GRADING!$J$128,GRADING!$C$128,IF(X48&lt;=GRADING!$J$129,GRADING!$J$129,GRADING!$J$130))))))))))))))))</f>
        <v>FAIL</v>
      </c>
    </row>
    <row r="49" spans="2:25" ht="18.75" x14ac:dyDescent="0.3">
      <c r="B49" s="9">
        <v>39</v>
      </c>
      <c r="C49" s="15" t="s">
        <v>386</v>
      </c>
      <c r="D49" s="15" t="s">
        <v>387</v>
      </c>
      <c r="E49" s="15"/>
      <c r="F49" s="15"/>
      <c r="G49" s="15"/>
      <c r="H49" s="15"/>
      <c r="I49" s="15"/>
      <c r="J49" s="2">
        <v>94</v>
      </c>
      <c r="K49" s="163" t="str">
        <f t="shared" ca="1" si="2"/>
        <v>FAIL</v>
      </c>
      <c r="L49" s="164">
        <f t="shared" ca="1" si="3"/>
        <v>0</v>
      </c>
      <c r="M49" s="163" t="str">
        <f t="shared" ca="1" si="4"/>
        <v>FAIL</v>
      </c>
      <c r="N49" s="165" t="str">
        <f t="shared" ca="1" si="0"/>
        <v>FAIL</v>
      </c>
      <c r="O49" s="166">
        <f t="shared" ca="1" si="5"/>
        <v>0</v>
      </c>
      <c r="P49" s="165" t="str">
        <f t="shared" ca="1" si="6"/>
        <v>FAIL</v>
      </c>
      <c r="Q49" s="167" t="str">
        <f t="shared" ca="1" si="1"/>
        <v>FAIL</v>
      </c>
      <c r="R49" s="168">
        <f t="shared" ca="1" si="7"/>
        <v>0</v>
      </c>
      <c r="S49" s="167" t="str">
        <f t="shared" ca="1" si="8"/>
        <v>FAIL</v>
      </c>
      <c r="T49" s="169" t="str">
        <f t="shared" ca="1" si="9"/>
        <v>FAIL</v>
      </c>
      <c r="U49" s="170">
        <f t="shared" ca="1" si="10"/>
        <v>0</v>
      </c>
      <c r="V49" s="169" t="str">
        <f t="shared" ca="1" si="11"/>
        <v>FAIL</v>
      </c>
      <c r="W49" s="68" t="str">
        <f t="shared" ca="1" si="12"/>
        <v>FAIL</v>
      </c>
      <c r="X49" s="68">
        <f t="shared" ca="1" si="13"/>
        <v>0</v>
      </c>
      <c r="Y49" s="68" t="str">
        <f ca="1">IF(W49&lt;&gt;"PASS","FAIL",IF(X49&gt;GRADING!$D$109,GRADING!$D$112,IF(X49&lt;=GRADING!$J$116,GRADING!$C$116,IF(X49&lt;=GRADING!$J$117,GRADING!$C$117,IF(X49&lt;=GRADING!$J$118,GRADING!$C$118,IF(X49&lt;=GRADING!$J$119,GRADING!$C$119,IF(X49&lt;=GRADING!$J$120,GRADING!$C$120,IF(X49&lt;=GRADING!$J$121,GRADING!$C$121,IF(X49&lt;=GRADING!$J$122,GRADING!$C$122,IF(X49&lt;=GRADING!$J$123,GRADING!$C$123,IF(X49&lt;=GRADING!$J$124,GRADING!$C$124,IF(X49&lt;=GRADING!$J$125,GRADING!$C$125,IF(X49&lt;=GRADING!$J$126,GRADING!$C$126,IF(X49&lt;=GRADING!$J$127,GRADING!$C$127,IF(X49&lt;=GRADING!$J$128,GRADING!$C$128,IF(X49&lt;=GRADING!$J$129,GRADING!$J$129,GRADING!$J$130))))))))))))))))</f>
        <v>FAIL</v>
      </c>
    </row>
    <row r="50" spans="2:25" ht="18.75" x14ac:dyDescent="0.3">
      <c r="B50" s="9">
        <v>40</v>
      </c>
      <c r="C50" s="15" t="s">
        <v>388</v>
      </c>
      <c r="D50" s="15" t="s">
        <v>389</v>
      </c>
      <c r="E50" s="15"/>
      <c r="F50" s="15"/>
      <c r="G50" s="15"/>
      <c r="H50" s="15"/>
      <c r="I50" s="15"/>
      <c r="J50" s="2">
        <v>96</v>
      </c>
      <c r="K50" s="163" t="str">
        <f t="shared" ca="1" si="2"/>
        <v>FAIL</v>
      </c>
      <c r="L50" s="164">
        <f t="shared" ca="1" si="3"/>
        <v>0</v>
      </c>
      <c r="M50" s="163" t="str">
        <f t="shared" ca="1" si="4"/>
        <v>FAIL</v>
      </c>
      <c r="N50" s="165" t="str">
        <f t="shared" ca="1" si="0"/>
        <v>FAIL</v>
      </c>
      <c r="O50" s="166">
        <f t="shared" ca="1" si="5"/>
        <v>0</v>
      </c>
      <c r="P50" s="165" t="str">
        <f t="shared" ca="1" si="6"/>
        <v>FAIL</v>
      </c>
      <c r="Q50" s="167" t="str">
        <f t="shared" ca="1" si="1"/>
        <v>FAIL</v>
      </c>
      <c r="R50" s="168">
        <f t="shared" ca="1" si="7"/>
        <v>0</v>
      </c>
      <c r="S50" s="167" t="str">
        <f t="shared" ca="1" si="8"/>
        <v>FAIL</v>
      </c>
      <c r="T50" s="169" t="str">
        <f t="shared" ca="1" si="9"/>
        <v>FAIL</v>
      </c>
      <c r="U50" s="170">
        <f t="shared" ca="1" si="10"/>
        <v>0</v>
      </c>
      <c r="V50" s="169" t="str">
        <f t="shared" ca="1" si="11"/>
        <v>FAIL</v>
      </c>
      <c r="W50" s="68" t="str">
        <f t="shared" ca="1" si="12"/>
        <v>FAIL</v>
      </c>
      <c r="X50" s="68">
        <f t="shared" ca="1" si="13"/>
        <v>0</v>
      </c>
      <c r="Y50" s="68" t="str">
        <f ca="1">IF(W50&lt;&gt;"PASS","FAIL",IF(X50&gt;GRADING!$D$109,GRADING!$D$112,IF(X50&lt;=GRADING!$J$116,GRADING!$C$116,IF(X50&lt;=GRADING!$J$117,GRADING!$C$117,IF(X50&lt;=GRADING!$J$118,GRADING!$C$118,IF(X50&lt;=GRADING!$J$119,GRADING!$C$119,IF(X50&lt;=GRADING!$J$120,GRADING!$C$120,IF(X50&lt;=GRADING!$J$121,GRADING!$C$121,IF(X50&lt;=GRADING!$J$122,GRADING!$C$122,IF(X50&lt;=GRADING!$J$123,GRADING!$C$123,IF(X50&lt;=GRADING!$J$124,GRADING!$C$124,IF(X50&lt;=GRADING!$J$125,GRADING!$C$125,IF(X50&lt;=GRADING!$J$126,GRADING!$C$126,IF(X50&lt;=GRADING!$J$127,GRADING!$C$127,IF(X50&lt;=GRADING!$J$128,GRADING!$C$128,IF(X50&lt;=GRADING!$J$129,GRADING!$J$129,GRADING!$J$130))))))))))))))))</f>
        <v>FAIL</v>
      </c>
    </row>
    <row r="51" spans="2:25" ht="18.75" x14ac:dyDescent="0.3">
      <c r="B51" s="9">
        <v>41</v>
      </c>
      <c r="C51" s="15" t="s">
        <v>390</v>
      </c>
      <c r="D51" s="15" t="s">
        <v>391</v>
      </c>
      <c r="E51" s="15"/>
      <c r="F51" s="15"/>
      <c r="G51" s="15"/>
      <c r="H51" s="15"/>
      <c r="I51" s="15"/>
      <c r="J51" s="2">
        <v>98</v>
      </c>
      <c r="K51" s="163" t="str">
        <f t="shared" ca="1" si="2"/>
        <v>FAIL</v>
      </c>
      <c r="L51" s="164">
        <f t="shared" ca="1" si="3"/>
        <v>0</v>
      </c>
      <c r="M51" s="163" t="str">
        <f t="shared" ca="1" si="4"/>
        <v>FAIL</v>
      </c>
      <c r="N51" s="165" t="str">
        <f t="shared" ca="1" si="0"/>
        <v>FAIL</v>
      </c>
      <c r="O51" s="166">
        <f t="shared" ca="1" si="5"/>
        <v>0</v>
      </c>
      <c r="P51" s="165" t="str">
        <f t="shared" ca="1" si="6"/>
        <v>FAIL</v>
      </c>
      <c r="Q51" s="167" t="str">
        <f t="shared" ca="1" si="1"/>
        <v>FAIL</v>
      </c>
      <c r="R51" s="168">
        <f t="shared" ca="1" si="7"/>
        <v>0</v>
      </c>
      <c r="S51" s="167" t="str">
        <f t="shared" ca="1" si="8"/>
        <v>FAIL</v>
      </c>
      <c r="T51" s="169" t="str">
        <f t="shared" ca="1" si="9"/>
        <v>FAIL</v>
      </c>
      <c r="U51" s="170">
        <f t="shared" ca="1" si="10"/>
        <v>0</v>
      </c>
      <c r="V51" s="169" t="str">
        <f t="shared" ca="1" si="11"/>
        <v>FAIL</v>
      </c>
      <c r="W51" s="68" t="str">
        <f t="shared" ca="1" si="12"/>
        <v>FAIL</v>
      </c>
      <c r="X51" s="68">
        <f t="shared" ca="1" si="13"/>
        <v>0</v>
      </c>
      <c r="Y51" s="68" t="str">
        <f ca="1">IF(W51&lt;&gt;"PASS","FAIL",IF(X51&gt;GRADING!$D$109,GRADING!$D$112,IF(X51&lt;=GRADING!$J$116,GRADING!$C$116,IF(X51&lt;=GRADING!$J$117,GRADING!$C$117,IF(X51&lt;=GRADING!$J$118,GRADING!$C$118,IF(X51&lt;=GRADING!$J$119,GRADING!$C$119,IF(X51&lt;=GRADING!$J$120,GRADING!$C$120,IF(X51&lt;=GRADING!$J$121,GRADING!$C$121,IF(X51&lt;=GRADING!$J$122,GRADING!$C$122,IF(X51&lt;=GRADING!$J$123,GRADING!$C$123,IF(X51&lt;=GRADING!$J$124,GRADING!$C$124,IF(X51&lt;=GRADING!$J$125,GRADING!$C$125,IF(X51&lt;=GRADING!$J$126,GRADING!$C$126,IF(X51&lt;=GRADING!$J$127,GRADING!$C$127,IF(X51&lt;=GRADING!$J$128,GRADING!$C$128,IF(X51&lt;=GRADING!$J$129,GRADING!$J$129,GRADING!$J$130))))))))))))))))</f>
        <v>FAIL</v>
      </c>
    </row>
    <row r="52" spans="2:25" ht="18.75" x14ac:dyDescent="0.3">
      <c r="B52" s="9">
        <v>42</v>
      </c>
      <c r="C52" s="15" t="s">
        <v>392</v>
      </c>
      <c r="D52" s="15" t="s">
        <v>393</v>
      </c>
      <c r="E52" s="15"/>
      <c r="F52" s="15"/>
      <c r="G52" s="15"/>
      <c r="H52" s="15"/>
      <c r="I52" s="15"/>
      <c r="J52" s="2">
        <v>100</v>
      </c>
      <c r="K52" s="163" t="str">
        <f t="shared" ca="1" si="2"/>
        <v>FAIL</v>
      </c>
      <c r="L52" s="164">
        <f t="shared" ca="1" si="3"/>
        <v>0</v>
      </c>
      <c r="M52" s="163" t="str">
        <f t="shared" ca="1" si="4"/>
        <v>FAIL</v>
      </c>
      <c r="N52" s="165" t="str">
        <f t="shared" ca="1" si="0"/>
        <v>FAIL</v>
      </c>
      <c r="O52" s="166">
        <f t="shared" ca="1" si="5"/>
        <v>0</v>
      </c>
      <c r="P52" s="165" t="str">
        <f t="shared" ca="1" si="6"/>
        <v>FAIL</v>
      </c>
      <c r="Q52" s="167" t="str">
        <f t="shared" ca="1" si="1"/>
        <v>FAIL</v>
      </c>
      <c r="R52" s="168">
        <f t="shared" ca="1" si="7"/>
        <v>0</v>
      </c>
      <c r="S52" s="167" t="str">
        <f t="shared" ca="1" si="8"/>
        <v>FAIL</v>
      </c>
      <c r="T52" s="169" t="str">
        <f t="shared" ca="1" si="9"/>
        <v>FAIL</v>
      </c>
      <c r="U52" s="170">
        <f t="shared" ca="1" si="10"/>
        <v>0</v>
      </c>
      <c r="V52" s="169" t="str">
        <f t="shared" ca="1" si="11"/>
        <v>FAIL</v>
      </c>
      <c r="W52" s="68" t="str">
        <f t="shared" ca="1" si="12"/>
        <v>FAIL</v>
      </c>
      <c r="X52" s="68">
        <f t="shared" ca="1" si="13"/>
        <v>0</v>
      </c>
      <c r="Y52" s="68" t="str">
        <f ca="1">IF(W52&lt;&gt;"PASS","FAIL",IF(X52&gt;GRADING!$D$109,GRADING!$D$112,IF(X52&lt;=GRADING!$J$116,GRADING!$C$116,IF(X52&lt;=GRADING!$J$117,GRADING!$C$117,IF(X52&lt;=GRADING!$J$118,GRADING!$C$118,IF(X52&lt;=GRADING!$J$119,GRADING!$C$119,IF(X52&lt;=GRADING!$J$120,GRADING!$C$120,IF(X52&lt;=GRADING!$J$121,GRADING!$C$121,IF(X52&lt;=GRADING!$J$122,GRADING!$C$122,IF(X52&lt;=GRADING!$J$123,GRADING!$C$123,IF(X52&lt;=GRADING!$J$124,GRADING!$C$124,IF(X52&lt;=GRADING!$J$125,GRADING!$C$125,IF(X52&lt;=GRADING!$J$126,GRADING!$C$126,IF(X52&lt;=GRADING!$J$127,GRADING!$C$127,IF(X52&lt;=GRADING!$J$128,GRADING!$C$128,IF(X52&lt;=GRADING!$J$129,GRADING!$J$129,GRADING!$J$130))))))))))))))))</f>
        <v>FAIL</v>
      </c>
    </row>
    <row r="53" spans="2:25" ht="18.75" x14ac:dyDescent="0.3">
      <c r="B53" s="9">
        <v>43</v>
      </c>
      <c r="C53" s="15" t="s">
        <v>394</v>
      </c>
      <c r="D53" s="15" t="s">
        <v>395</v>
      </c>
      <c r="E53" s="15"/>
      <c r="F53" s="15"/>
      <c r="G53" s="15"/>
      <c r="H53" s="15"/>
      <c r="I53" s="15"/>
      <c r="J53" s="2">
        <v>102</v>
      </c>
      <c r="K53" s="163" t="str">
        <f t="shared" ca="1" si="2"/>
        <v>FAIL</v>
      </c>
      <c r="L53" s="164">
        <f t="shared" ca="1" si="3"/>
        <v>0</v>
      </c>
      <c r="M53" s="163" t="str">
        <f t="shared" ca="1" si="4"/>
        <v>FAIL</v>
      </c>
      <c r="N53" s="165" t="str">
        <f t="shared" ca="1" si="0"/>
        <v>FAIL</v>
      </c>
      <c r="O53" s="166">
        <f t="shared" ca="1" si="5"/>
        <v>0</v>
      </c>
      <c r="P53" s="165" t="str">
        <f t="shared" ca="1" si="6"/>
        <v>FAIL</v>
      </c>
      <c r="Q53" s="167" t="str">
        <f t="shared" ca="1" si="1"/>
        <v>FAIL</v>
      </c>
      <c r="R53" s="168">
        <f t="shared" ca="1" si="7"/>
        <v>0</v>
      </c>
      <c r="S53" s="167" t="str">
        <f t="shared" ca="1" si="8"/>
        <v>FAIL</v>
      </c>
      <c r="T53" s="169" t="str">
        <f t="shared" ca="1" si="9"/>
        <v>FAIL</v>
      </c>
      <c r="U53" s="170">
        <f t="shared" ca="1" si="10"/>
        <v>0</v>
      </c>
      <c r="V53" s="169" t="str">
        <f t="shared" ca="1" si="11"/>
        <v>FAIL</v>
      </c>
      <c r="W53" s="68" t="str">
        <f t="shared" ca="1" si="12"/>
        <v>FAIL</v>
      </c>
      <c r="X53" s="68">
        <f t="shared" ca="1" si="13"/>
        <v>0</v>
      </c>
      <c r="Y53" s="68" t="str">
        <f ca="1">IF(W53&lt;&gt;"PASS","FAIL",IF(X53&gt;GRADING!$D$109,GRADING!$D$112,IF(X53&lt;=GRADING!$J$116,GRADING!$C$116,IF(X53&lt;=GRADING!$J$117,GRADING!$C$117,IF(X53&lt;=GRADING!$J$118,GRADING!$C$118,IF(X53&lt;=GRADING!$J$119,GRADING!$C$119,IF(X53&lt;=GRADING!$J$120,GRADING!$C$120,IF(X53&lt;=GRADING!$J$121,GRADING!$C$121,IF(X53&lt;=GRADING!$J$122,GRADING!$C$122,IF(X53&lt;=GRADING!$J$123,GRADING!$C$123,IF(X53&lt;=GRADING!$J$124,GRADING!$C$124,IF(X53&lt;=GRADING!$J$125,GRADING!$C$125,IF(X53&lt;=GRADING!$J$126,GRADING!$C$126,IF(X53&lt;=GRADING!$J$127,GRADING!$C$127,IF(X53&lt;=GRADING!$J$128,GRADING!$C$128,IF(X53&lt;=GRADING!$J$129,GRADING!$J$129,GRADING!$J$130))))))))))))))))</f>
        <v>FAIL</v>
      </c>
    </row>
    <row r="54" spans="2:25" ht="18.75" x14ac:dyDescent="0.3">
      <c r="B54" s="9">
        <v>44</v>
      </c>
      <c r="C54" s="15" t="s">
        <v>396</v>
      </c>
      <c r="D54" s="15" t="s">
        <v>397</v>
      </c>
      <c r="E54" s="15"/>
      <c r="F54" s="15"/>
      <c r="G54" s="15"/>
      <c r="H54" s="15"/>
      <c r="I54" s="15"/>
      <c r="J54" s="2">
        <v>104</v>
      </c>
      <c r="K54" s="163" t="str">
        <f t="shared" ca="1" si="2"/>
        <v>FAIL</v>
      </c>
      <c r="L54" s="164">
        <f t="shared" ca="1" si="3"/>
        <v>0</v>
      </c>
      <c r="M54" s="163" t="str">
        <f t="shared" ca="1" si="4"/>
        <v>FAIL</v>
      </c>
      <c r="N54" s="165" t="str">
        <f t="shared" ca="1" si="0"/>
        <v>FAIL</v>
      </c>
      <c r="O54" s="166">
        <f t="shared" ca="1" si="5"/>
        <v>0</v>
      </c>
      <c r="P54" s="165" t="str">
        <f t="shared" ca="1" si="6"/>
        <v>FAIL</v>
      </c>
      <c r="Q54" s="167" t="str">
        <f t="shared" ca="1" si="1"/>
        <v>FAIL</v>
      </c>
      <c r="R54" s="168">
        <f t="shared" ca="1" si="7"/>
        <v>0</v>
      </c>
      <c r="S54" s="167" t="str">
        <f t="shared" ca="1" si="8"/>
        <v>FAIL</v>
      </c>
      <c r="T54" s="169" t="str">
        <f t="shared" ca="1" si="9"/>
        <v>FAIL</v>
      </c>
      <c r="U54" s="170">
        <f t="shared" ca="1" si="10"/>
        <v>0</v>
      </c>
      <c r="V54" s="169" t="str">
        <f t="shared" ca="1" si="11"/>
        <v>FAIL</v>
      </c>
      <c r="W54" s="68" t="str">
        <f t="shared" ca="1" si="12"/>
        <v>FAIL</v>
      </c>
      <c r="X54" s="68">
        <f t="shared" ca="1" si="13"/>
        <v>0</v>
      </c>
      <c r="Y54" s="68" t="str">
        <f ca="1">IF(W54&lt;&gt;"PASS","FAIL",IF(X54&gt;GRADING!$D$109,GRADING!$D$112,IF(X54&lt;=GRADING!$J$116,GRADING!$C$116,IF(X54&lt;=GRADING!$J$117,GRADING!$C$117,IF(X54&lt;=GRADING!$J$118,GRADING!$C$118,IF(X54&lt;=GRADING!$J$119,GRADING!$C$119,IF(X54&lt;=GRADING!$J$120,GRADING!$C$120,IF(X54&lt;=GRADING!$J$121,GRADING!$C$121,IF(X54&lt;=GRADING!$J$122,GRADING!$C$122,IF(X54&lt;=GRADING!$J$123,GRADING!$C$123,IF(X54&lt;=GRADING!$J$124,GRADING!$C$124,IF(X54&lt;=GRADING!$J$125,GRADING!$C$125,IF(X54&lt;=GRADING!$J$126,GRADING!$C$126,IF(X54&lt;=GRADING!$J$127,GRADING!$C$127,IF(X54&lt;=GRADING!$J$128,GRADING!$C$128,IF(X54&lt;=GRADING!$J$129,GRADING!$J$129,GRADING!$J$130))))))))))))))))</f>
        <v>FAIL</v>
      </c>
    </row>
    <row r="55" spans="2:25" ht="18.75" x14ac:dyDescent="0.3">
      <c r="B55" s="9">
        <v>45</v>
      </c>
      <c r="C55" s="15" t="s">
        <v>398</v>
      </c>
      <c r="D55" s="15" t="s">
        <v>399</v>
      </c>
      <c r="E55" s="15"/>
      <c r="F55" s="15"/>
      <c r="G55" s="15"/>
      <c r="H55" s="15"/>
      <c r="I55" s="15"/>
      <c r="J55" s="2">
        <v>106</v>
      </c>
      <c r="K55" s="163" t="str">
        <f t="shared" ca="1" si="2"/>
        <v>FAIL</v>
      </c>
      <c r="L55" s="164">
        <f t="shared" ca="1" si="3"/>
        <v>0</v>
      </c>
      <c r="M55" s="163" t="str">
        <f t="shared" ca="1" si="4"/>
        <v>FAIL</v>
      </c>
      <c r="N55" s="165" t="str">
        <f t="shared" ca="1" si="0"/>
        <v>FAIL</v>
      </c>
      <c r="O55" s="166">
        <f t="shared" ca="1" si="5"/>
        <v>0</v>
      </c>
      <c r="P55" s="165" t="str">
        <f t="shared" ca="1" si="6"/>
        <v>FAIL</v>
      </c>
      <c r="Q55" s="167" t="str">
        <f t="shared" ca="1" si="1"/>
        <v>FAIL</v>
      </c>
      <c r="R55" s="168">
        <f t="shared" ca="1" si="7"/>
        <v>0</v>
      </c>
      <c r="S55" s="167" t="str">
        <f t="shared" ca="1" si="8"/>
        <v>FAIL</v>
      </c>
      <c r="T55" s="169" t="str">
        <f t="shared" ca="1" si="9"/>
        <v>FAIL</v>
      </c>
      <c r="U55" s="170">
        <f t="shared" ca="1" si="10"/>
        <v>0</v>
      </c>
      <c r="V55" s="169" t="str">
        <f t="shared" ca="1" si="11"/>
        <v>FAIL</v>
      </c>
      <c r="W55" s="68" t="str">
        <f t="shared" ca="1" si="12"/>
        <v>FAIL</v>
      </c>
      <c r="X55" s="68">
        <f t="shared" ca="1" si="13"/>
        <v>0</v>
      </c>
      <c r="Y55" s="68" t="str">
        <f ca="1">IF(W55&lt;&gt;"PASS","FAIL",IF(X55&gt;GRADING!$D$109,GRADING!$D$112,IF(X55&lt;=GRADING!$J$116,GRADING!$C$116,IF(X55&lt;=GRADING!$J$117,GRADING!$C$117,IF(X55&lt;=GRADING!$J$118,GRADING!$C$118,IF(X55&lt;=GRADING!$J$119,GRADING!$C$119,IF(X55&lt;=GRADING!$J$120,GRADING!$C$120,IF(X55&lt;=GRADING!$J$121,GRADING!$C$121,IF(X55&lt;=GRADING!$J$122,GRADING!$C$122,IF(X55&lt;=GRADING!$J$123,GRADING!$C$123,IF(X55&lt;=GRADING!$J$124,GRADING!$C$124,IF(X55&lt;=GRADING!$J$125,GRADING!$C$125,IF(X55&lt;=GRADING!$J$126,GRADING!$C$126,IF(X55&lt;=GRADING!$J$127,GRADING!$C$127,IF(X55&lt;=GRADING!$J$128,GRADING!$C$128,IF(X55&lt;=GRADING!$J$129,GRADING!$J$129,GRADING!$J$130))))))))))))))))</f>
        <v>FAIL</v>
      </c>
    </row>
    <row r="56" spans="2:25" ht="18.75" x14ac:dyDescent="0.3">
      <c r="B56" s="9">
        <v>46</v>
      </c>
      <c r="C56" s="15" t="s">
        <v>400</v>
      </c>
      <c r="D56" s="15" t="s">
        <v>401</v>
      </c>
      <c r="E56" s="15"/>
      <c r="F56" s="15"/>
      <c r="G56" s="15"/>
      <c r="H56" s="15"/>
      <c r="I56" s="15"/>
      <c r="J56" s="2">
        <v>108</v>
      </c>
      <c r="K56" s="163" t="str">
        <f t="shared" ca="1" si="2"/>
        <v>FAIL</v>
      </c>
      <c r="L56" s="164">
        <f t="shared" ca="1" si="3"/>
        <v>0</v>
      </c>
      <c r="M56" s="163" t="str">
        <f t="shared" ca="1" si="4"/>
        <v>FAIL</v>
      </c>
      <c r="N56" s="165" t="str">
        <f t="shared" ca="1" si="0"/>
        <v>FAIL</v>
      </c>
      <c r="O56" s="166">
        <f t="shared" ca="1" si="5"/>
        <v>0</v>
      </c>
      <c r="P56" s="165" t="str">
        <f t="shared" ca="1" si="6"/>
        <v>FAIL</v>
      </c>
      <c r="Q56" s="167" t="str">
        <f t="shared" ca="1" si="1"/>
        <v>FAIL</v>
      </c>
      <c r="R56" s="168">
        <f t="shared" ca="1" si="7"/>
        <v>0</v>
      </c>
      <c r="S56" s="167" t="str">
        <f t="shared" ca="1" si="8"/>
        <v>FAIL</v>
      </c>
      <c r="T56" s="169" t="str">
        <f t="shared" ca="1" si="9"/>
        <v>FAIL</v>
      </c>
      <c r="U56" s="170">
        <f t="shared" ca="1" si="10"/>
        <v>0</v>
      </c>
      <c r="V56" s="169" t="str">
        <f t="shared" ca="1" si="11"/>
        <v>FAIL</v>
      </c>
      <c r="W56" s="68" t="str">
        <f t="shared" ca="1" si="12"/>
        <v>FAIL</v>
      </c>
      <c r="X56" s="68">
        <f t="shared" ca="1" si="13"/>
        <v>0</v>
      </c>
      <c r="Y56" s="68" t="str">
        <f ca="1">IF(W56&lt;&gt;"PASS","FAIL",IF(X56&gt;GRADING!$D$109,GRADING!$D$112,IF(X56&lt;=GRADING!$J$116,GRADING!$C$116,IF(X56&lt;=GRADING!$J$117,GRADING!$C$117,IF(X56&lt;=GRADING!$J$118,GRADING!$C$118,IF(X56&lt;=GRADING!$J$119,GRADING!$C$119,IF(X56&lt;=GRADING!$J$120,GRADING!$C$120,IF(X56&lt;=GRADING!$J$121,GRADING!$C$121,IF(X56&lt;=GRADING!$J$122,GRADING!$C$122,IF(X56&lt;=GRADING!$J$123,GRADING!$C$123,IF(X56&lt;=GRADING!$J$124,GRADING!$C$124,IF(X56&lt;=GRADING!$J$125,GRADING!$C$125,IF(X56&lt;=GRADING!$J$126,GRADING!$C$126,IF(X56&lt;=GRADING!$J$127,GRADING!$C$127,IF(X56&lt;=GRADING!$J$128,GRADING!$C$128,IF(X56&lt;=GRADING!$J$129,GRADING!$J$129,GRADING!$J$130))))))))))))))))</f>
        <v>FAIL</v>
      </c>
    </row>
    <row r="57" spans="2:25" ht="18.75" x14ac:dyDescent="0.3">
      <c r="B57" s="9">
        <v>47</v>
      </c>
      <c r="C57" s="15" t="s">
        <v>402</v>
      </c>
      <c r="D57" s="15" t="s">
        <v>403</v>
      </c>
      <c r="E57" s="15"/>
      <c r="F57" s="15"/>
      <c r="G57" s="15"/>
      <c r="H57" s="15"/>
      <c r="I57" s="15"/>
      <c r="J57" s="2">
        <v>110</v>
      </c>
      <c r="K57" s="163" t="str">
        <f t="shared" ca="1" si="2"/>
        <v>FAIL</v>
      </c>
      <c r="L57" s="164">
        <f t="shared" ca="1" si="3"/>
        <v>0</v>
      </c>
      <c r="M57" s="163" t="str">
        <f t="shared" ca="1" si="4"/>
        <v>FAIL</v>
      </c>
      <c r="N57" s="165" t="str">
        <f t="shared" ca="1" si="0"/>
        <v>FAIL</v>
      </c>
      <c r="O57" s="166">
        <f t="shared" ca="1" si="5"/>
        <v>0</v>
      </c>
      <c r="P57" s="165" t="str">
        <f t="shared" ca="1" si="6"/>
        <v>FAIL</v>
      </c>
      <c r="Q57" s="167" t="str">
        <f t="shared" ca="1" si="1"/>
        <v>FAIL</v>
      </c>
      <c r="R57" s="168">
        <f t="shared" ca="1" si="7"/>
        <v>0</v>
      </c>
      <c r="S57" s="167" t="str">
        <f t="shared" ca="1" si="8"/>
        <v>FAIL</v>
      </c>
      <c r="T57" s="169" t="str">
        <f t="shared" ca="1" si="9"/>
        <v>FAIL</v>
      </c>
      <c r="U57" s="170">
        <f t="shared" ca="1" si="10"/>
        <v>0</v>
      </c>
      <c r="V57" s="169" t="str">
        <f t="shared" ca="1" si="11"/>
        <v>FAIL</v>
      </c>
      <c r="W57" s="68" t="str">
        <f t="shared" ca="1" si="12"/>
        <v>FAIL</v>
      </c>
      <c r="X57" s="68">
        <f t="shared" ca="1" si="13"/>
        <v>0</v>
      </c>
      <c r="Y57" s="68" t="str">
        <f ca="1">IF(W57&lt;&gt;"PASS","FAIL",IF(X57&gt;GRADING!$D$109,GRADING!$D$112,IF(X57&lt;=GRADING!$J$116,GRADING!$C$116,IF(X57&lt;=GRADING!$J$117,GRADING!$C$117,IF(X57&lt;=GRADING!$J$118,GRADING!$C$118,IF(X57&lt;=GRADING!$J$119,GRADING!$C$119,IF(X57&lt;=GRADING!$J$120,GRADING!$C$120,IF(X57&lt;=GRADING!$J$121,GRADING!$C$121,IF(X57&lt;=GRADING!$J$122,GRADING!$C$122,IF(X57&lt;=GRADING!$J$123,GRADING!$C$123,IF(X57&lt;=GRADING!$J$124,GRADING!$C$124,IF(X57&lt;=GRADING!$J$125,GRADING!$C$125,IF(X57&lt;=GRADING!$J$126,GRADING!$C$126,IF(X57&lt;=GRADING!$J$127,GRADING!$C$127,IF(X57&lt;=GRADING!$J$128,GRADING!$C$128,IF(X57&lt;=GRADING!$J$129,GRADING!$J$129,GRADING!$J$130))))))))))))))))</f>
        <v>FAIL</v>
      </c>
    </row>
    <row r="58" spans="2:25" ht="18.75" x14ac:dyDescent="0.3">
      <c r="B58" s="9">
        <v>48</v>
      </c>
      <c r="C58" s="15" t="s">
        <v>404</v>
      </c>
      <c r="D58" s="15" t="s">
        <v>405</v>
      </c>
      <c r="E58" s="15"/>
      <c r="F58" s="15"/>
      <c r="G58" s="15"/>
      <c r="H58" s="15"/>
      <c r="I58" s="15"/>
      <c r="J58" s="2">
        <v>112</v>
      </c>
      <c r="K58" s="163" t="str">
        <f t="shared" ca="1" si="2"/>
        <v>FAIL</v>
      </c>
      <c r="L58" s="164">
        <f t="shared" ca="1" si="3"/>
        <v>0</v>
      </c>
      <c r="M58" s="163" t="str">
        <f t="shared" ca="1" si="4"/>
        <v>FAIL</v>
      </c>
      <c r="N58" s="165" t="str">
        <f t="shared" ca="1" si="0"/>
        <v>FAIL</v>
      </c>
      <c r="O58" s="166">
        <f t="shared" ca="1" si="5"/>
        <v>0</v>
      </c>
      <c r="P58" s="165" t="str">
        <f t="shared" ca="1" si="6"/>
        <v>FAIL</v>
      </c>
      <c r="Q58" s="167" t="str">
        <f t="shared" ca="1" si="1"/>
        <v>FAIL</v>
      </c>
      <c r="R58" s="168">
        <f t="shared" ca="1" si="7"/>
        <v>0</v>
      </c>
      <c r="S58" s="167" t="str">
        <f t="shared" ca="1" si="8"/>
        <v>FAIL</v>
      </c>
      <c r="T58" s="169" t="str">
        <f t="shared" ca="1" si="9"/>
        <v>FAIL</v>
      </c>
      <c r="U58" s="170">
        <f t="shared" ca="1" si="10"/>
        <v>0</v>
      </c>
      <c r="V58" s="169" t="str">
        <f t="shared" ca="1" si="11"/>
        <v>FAIL</v>
      </c>
      <c r="W58" s="68" t="str">
        <f t="shared" ca="1" si="12"/>
        <v>FAIL</v>
      </c>
      <c r="X58" s="68">
        <f t="shared" ca="1" si="13"/>
        <v>0</v>
      </c>
      <c r="Y58" s="68" t="str">
        <f ca="1">IF(W58&lt;&gt;"PASS","FAIL",IF(X58&gt;GRADING!$D$109,GRADING!$D$112,IF(X58&lt;=GRADING!$J$116,GRADING!$C$116,IF(X58&lt;=GRADING!$J$117,GRADING!$C$117,IF(X58&lt;=GRADING!$J$118,GRADING!$C$118,IF(X58&lt;=GRADING!$J$119,GRADING!$C$119,IF(X58&lt;=GRADING!$J$120,GRADING!$C$120,IF(X58&lt;=GRADING!$J$121,GRADING!$C$121,IF(X58&lt;=GRADING!$J$122,GRADING!$C$122,IF(X58&lt;=GRADING!$J$123,GRADING!$C$123,IF(X58&lt;=GRADING!$J$124,GRADING!$C$124,IF(X58&lt;=GRADING!$J$125,GRADING!$C$125,IF(X58&lt;=GRADING!$J$126,GRADING!$C$126,IF(X58&lt;=GRADING!$J$127,GRADING!$C$127,IF(X58&lt;=GRADING!$J$128,GRADING!$C$128,IF(X58&lt;=GRADING!$J$129,GRADING!$J$129,GRADING!$J$130))))))))))))))))</f>
        <v>FAIL</v>
      </c>
    </row>
    <row r="59" spans="2:25" ht="18.75" x14ac:dyDescent="0.3">
      <c r="B59" s="9">
        <v>49</v>
      </c>
      <c r="C59" s="15" t="s">
        <v>406</v>
      </c>
      <c r="D59" s="15" t="s">
        <v>407</v>
      </c>
      <c r="E59" s="15"/>
      <c r="F59" s="15"/>
      <c r="G59" s="15"/>
      <c r="H59" s="15"/>
      <c r="I59" s="15"/>
      <c r="J59" s="2">
        <v>114</v>
      </c>
      <c r="K59" s="163" t="str">
        <f t="shared" ca="1" si="2"/>
        <v>FAIL</v>
      </c>
      <c r="L59" s="164">
        <f t="shared" ca="1" si="3"/>
        <v>0</v>
      </c>
      <c r="M59" s="163" t="str">
        <f t="shared" ca="1" si="4"/>
        <v>FAIL</v>
      </c>
      <c r="N59" s="165" t="str">
        <f t="shared" ca="1" si="0"/>
        <v>FAIL</v>
      </c>
      <c r="O59" s="166">
        <f t="shared" ca="1" si="5"/>
        <v>0</v>
      </c>
      <c r="P59" s="165" t="str">
        <f t="shared" ca="1" si="6"/>
        <v>FAIL</v>
      </c>
      <c r="Q59" s="167" t="str">
        <f t="shared" ca="1" si="1"/>
        <v>FAIL</v>
      </c>
      <c r="R59" s="168">
        <f t="shared" ca="1" si="7"/>
        <v>0</v>
      </c>
      <c r="S59" s="167" t="str">
        <f t="shared" ca="1" si="8"/>
        <v>FAIL</v>
      </c>
      <c r="T59" s="169" t="str">
        <f t="shared" ca="1" si="9"/>
        <v>FAIL</v>
      </c>
      <c r="U59" s="170">
        <f t="shared" ca="1" si="10"/>
        <v>0</v>
      </c>
      <c r="V59" s="169" t="str">
        <f t="shared" ca="1" si="11"/>
        <v>FAIL</v>
      </c>
      <c r="W59" s="68" t="str">
        <f t="shared" ca="1" si="12"/>
        <v>FAIL</v>
      </c>
      <c r="X59" s="68">
        <f t="shared" ca="1" si="13"/>
        <v>0</v>
      </c>
      <c r="Y59" s="68" t="str">
        <f ca="1">IF(W59&lt;&gt;"PASS","FAIL",IF(X59&gt;GRADING!$D$109,GRADING!$D$112,IF(X59&lt;=GRADING!$J$116,GRADING!$C$116,IF(X59&lt;=GRADING!$J$117,GRADING!$C$117,IF(X59&lt;=GRADING!$J$118,GRADING!$C$118,IF(X59&lt;=GRADING!$J$119,GRADING!$C$119,IF(X59&lt;=GRADING!$J$120,GRADING!$C$120,IF(X59&lt;=GRADING!$J$121,GRADING!$C$121,IF(X59&lt;=GRADING!$J$122,GRADING!$C$122,IF(X59&lt;=GRADING!$J$123,GRADING!$C$123,IF(X59&lt;=GRADING!$J$124,GRADING!$C$124,IF(X59&lt;=GRADING!$J$125,GRADING!$C$125,IF(X59&lt;=GRADING!$J$126,GRADING!$C$126,IF(X59&lt;=GRADING!$J$127,GRADING!$C$127,IF(X59&lt;=GRADING!$J$128,GRADING!$C$128,IF(X59&lt;=GRADING!$J$129,GRADING!$J$129,GRADING!$J$130))))))))))))))))</f>
        <v>FAIL</v>
      </c>
    </row>
    <row r="60" spans="2:25" ht="18.75" x14ac:dyDescent="0.3">
      <c r="B60" s="9">
        <v>50</v>
      </c>
      <c r="C60" s="15" t="s">
        <v>408</v>
      </c>
      <c r="D60" s="15" t="s">
        <v>409</v>
      </c>
      <c r="E60" s="15"/>
      <c r="F60" s="15"/>
      <c r="G60" s="15"/>
      <c r="H60" s="15"/>
      <c r="I60" s="15"/>
      <c r="J60" s="2">
        <v>116</v>
      </c>
      <c r="K60" s="163" t="str">
        <f t="shared" ca="1" si="2"/>
        <v>FAIL</v>
      </c>
      <c r="L60" s="164">
        <f t="shared" ca="1" si="3"/>
        <v>0</v>
      </c>
      <c r="M60" s="163" t="str">
        <f t="shared" ca="1" si="4"/>
        <v>FAIL</v>
      </c>
      <c r="N60" s="165" t="str">
        <f t="shared" ca="1" si="0"/>
        <v>FAIL</v>
      </c>
      <c r="O60" s="166">
        <f t="shared" ca="1" si="5"/>
        <v>0</v>
      </c>
      <c r="P60" s="165" t="str">
        <f t="shared" ca="1" si="6"/>
        <v>FAIL</v>
      </c>
      <c r="Q60" s="167" t="str">
        <f t="shared" ca="1" si="1"/>
        <v>FAIL</v>
      </c>
      <c r="R60" s="168">
        <f t="shared" ca="1" si="7"/>
        <v>0</v>
      </c>
      <c r="S60" s="167" t="str">
        <f t="shared" ca="1" si="8"/>
        <v>FAIL</v>
      </c>
      <c r="T60" s="169" t="str">
        <f t="shared" ca="1" si="9"/>
        <v>FAIL</v>
      </c>
      <c r="U60" s="170">
        <f t="shared" ca="1" si="10"/>
        <v>0</v>
      </c>
      <c r="V60" s="169" t="str">
        <f t="shared" ca="1" si="11"/>
        <v>FAIL</v>
      </c>
      <c r="W60" s="68" t="str">
        <f t="shared" ca="1" si="12"/>
        <v>FAIL</v>
      </c>
      <c r="X60" s="68">
        <f t="shared" ca="1" si="13"/>
        <v>0</v>
      </c>
      <c r="Y60" s="68" t="str">
        <f ca="1">IF(W60&lt;&gt;"PASS","FAIL",IF(X60&gt;GRADING!$D$109,GRADING!$D$112,IF(X60&lt;=GRADING!$J$116,GRADING!$C$116,IF(X60&lt;=GRADING!$J$117,GRADING!$C$117,IF(X60&lt;=GRADING!$J$118,GRADING!$C$118,IF(X60&lt;=GRADING!$J$119,GRADING!$C$119,IF(X60&lt;=GRADING!$J$120,GRADING!$C$120,IF(X60&lt;=GRADING!$J$121,GRADING!$C$121,IF(X60&lt;=GRADING!$J$122,GRADING!$C$122,IF(X60&lt;=GRADING!$J$123,GRADING!$C$123,IF(X60&lt;=GRADING!$J$124,GRADING!$C$124,IF(X60&lt;=GRADING!$J$125,GRADING!$C$125,IF(X60&lt;=GRADING!$J$126,GRADING!$C$126,IF(X60&lt;=GRADING!$J$127,GRADING!$C$127,IF(X60&lt;=GRADING!$J$128,GRADING!$C$128,IF(X60&lt;=GRADING!$J$129,GRADING!$J$129,GRADING!$J$130))))))))))))))))</f>
        <v>FAIL</v>
      </c>
    </row>
  </sheetData>
  <mergeCells count="12">
    <mergeCell ref="C1:I1"/>
    <mergeCell ref="C2:I2"/>
    <mergeCell ref="C4:I4"/>
    <mergeCell ref="C5:I5"/>
    <mergeCell ref="T9:V9"/>
    <mergeCell ref="C6:I6"/>
    <mergeCell ref="W9:Y9"/>
    <mergeCell ref="C7:I7"/>
    <mergeCell ref="C3:I3"/>
    <mergeCell ref="K9:M9"/>
    <mergeCell ref="N9:P9"/>
    <mergeCell ref="Q9:S9"/>
  </mergeCells>
  <phoneticPr fontId="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023A0-57C1-4058-BEC3-54E922EA132F}">
  <sheetPr codeName="Arkusz5">
    <tabColor rgb="FF92D050"/>
  </sheetPr>
  <dimension ref="A1:AI137"/>
  <sheetViews>
    <sheetView zoomScale="70" zoomScaleNormal="70" workbookViewId="0">
      <pane xSplit="3" ySplit="17" topLeftCell="D18" activePane="bottomRight" state="frozen"/>
      <selection pane="topRight" activeCell="D1" sqref="D1"/>
      <selection pane="bottomLeft" activeCell="A13" sqref="A13"/>
      <selection pane="bottomRight" activeCell="B1" sqref="B1"/>
    </sheetView>
  </sheetViews>
  <sheetFormatPr defaultRowHeight="15" x14ac:dyDescent="0.25"/>
  <cols>
    <col min="1" max="1" width="5.42578125" customWidth="1"/>
    <col min="2" max="2" width="44" customWidth="1"/>
    <col min="3" max="3" width="9.7109375" customWidth="1"/>
    <col min="4" max="12" width="7.7109375" customWidth="1"/>
    <col min="13" max="15" width="19.5703125" customWidth="1"/>
    <col min="16" max="20" width="17.7109375" customWidth="1"/>
    <col min="21" max="21" width="20.85546875" customWidth="1"/>
    <col min="22" max="38" width="17.7109375" customWidth="1"/>
    <col min="39" max="49" width="5.7109375" customWidth="1"/>
  </cols>
  <sheetData>
    <row r="1" spans="2:35" ht="15.75" x14ac:dyDescent="0.25">
      <c r="D1" s="189" t="s">
        <v>293</v>
      </c>
      <c r="E1" s="190"/>
      <c r="F1" s="190"/>
      <c r="G1" s="190"/>
      <c r="H1" s="190"/>
      <c r="I1" s="190"/>
      <c r="J1" s="190"/>
      <c r="K1" s="190"/>
      <c r="L1" s="190"/>
      <c r="M1" s="190"/>
      <c r="N1" s="190"/>
      <c r="O1" s="190"/>
      <c r="P1" s="190"/>
      <c r="Q1" s="190"/>
      <c r="R1" s="190"/>
      <c r="S1" s="190"/>
      <c r="T1" s="190"/>
      <c r="U1" s="190"/>
      <c r="V1" s="190"/>
      <c r="W1" s="190"/>
      <c r="X1" s="190"/>
      <c r="Y1" s="190"/>
      <c r="Z1" s="190"/>
      <c r="AA1" s="190"/>
    </row>
    <row r="2" spans="2:35" x14ac:dyDescent="0.25">
      <c r="D2" s="185" t="s">
        <v>422</v>
      </c>
      <c r="E2" s="186"/>
      <c r="F2" s="186"/>
      <c r="G2" s="186"/>
      <c r="H2" s="186"/>
      <c r="I2" s="186"/>
      <c r="J2" s="186"/>
      <c r="K2" s="186"/>
      <c r="L2" s="186"/>
      <c r="M2" s="186"/>
      <c r="N2" s="186"/>
      <c r="O2" s="186"/>
      <c r="P2" s="186"/>
      <c r="Q2" s="186"/>
      <c r="R2" s="186"/>
      <c r="S2" s="186"/>
      <c r="T2" s="186"/>
      <c r="U2" s="186"/>
      <c r="V2" s="186"/>
      <c r="W2" s="186"/>
      <c r="X2" s="186"/>
      <c r="Y2" s="186"/>
      <c r="Z2" s="186"/>
      <c r="AA2" s="187"/>
    </row>
    <row r="3" spans="2:35" x14ac:dyDescent="0.25">
      <c r="D3" s="173" t="s">
        <v>451</v>
      </c>
      <c r="E3" s="174"/>
      <c r="F3" s="174"/>
      <c r="G3" s="174"/>
      <c r="H3" s="174"/>
      <c r="I3" s="174"/>
      <c r="J3" s="174"/>
      <c r="K3" s="174"/>
      <c r="L3" s="174"/>
      <c r="M3" s="174"/>
      <c r="N3" s="174"/>
      <c r="O3" s="174"/>
      <c r="P3" s="174"/>
      <c r="Q3" s="174"/>
      <c r="R3" s="174"/>
      <c r="S3" s="174"/>
      <c r="T3" s="174"/>
      <c r="U3" s="174"/>
      <c r="V3" s="174"/>
      <c r="W3" s="174"/>
      <c r="X3" s="174"/>
      <c r="Y3" s="174"/>
      <c r="Z3" s="174"/>
      <c r="AA3" s="175"/>
    </row>
    <row r="4" spans="2:35" x14ac:dyDescent="0.25">
      <c r="D4" s="177" t="s">
        <v>424</v>
      </c>
      <c r="E4" s="178"/>
      <c r="F4" s="178"/>
      <c r="G4" s="178"/>
      <c r="H4" s="178"/>
      <c r="I4" s="178"/>
      <c r="J4" s="178"/>
      <c r="K4" s="178"/>
      <c r="L4" s="178"/>
      <c r="M4" s="178"/>
      <c r="N4" s="178"/>
      <c r="O4" s="178"/>
      <c r="P4" s="178"/>
      <c r="Q4" s="178"/>
      <c r="R4" s="178"/>
      <c r="S4" s="178"/>
      <c r="T4" s="178"/>
      <c r="U4" s="178"/>
      <c r="V4" s="178"/>
      <c r="W4" s="178"/>
      <c r="X4" s="178"/>
      <c r="Y4" s="178"/>
      <c r="Z4" s="178"/>
      <c r="AA4" s="179"/>
    </row>
    <row r="6" spans="2:35" ht="21" x14ac:dyDescent="0.35">
      <c r="D6" s="200" t="s">
        <v>147</v>
      </c>
      <c r="E6" s="200"/>
      <c r="F6" s="200"/>
      <c r="G6" s="200"/>
      <c r="H6" s="200"/>
      <c r="I6" s="200"/>
      <c r="J6" s="200"/>
      <c r="K6" s="200"/>
      <c r="L6" s="200"/>
    </row>
    <row r="7" spans="2:35" ht="28.9" customHeight="1" x14ac:dyDescent="0.35">
      <c r="D7" s="200" t="s">
        <v>144</v>
      </c>
      <c r="E7" s="200"/>
      <c r="F7" s="200"/>
      <c r="G7" s="200"/>
      <c r="H7" s="200"/>
      <c r="I7" s="200"/>
      <c r="J7" s="200"/>
      <c r="K7" s="200"/>
      <c r="L7" s="200"/>
    </row>
    <row r="8" spans="2:35" ht="14.45" customHeight="1" x14ac:dyDescent="0.25">
      <c r="B8" s="198" t="s">
        <v>170</v>
      </c>
      <c r="C8" s="198"/>
      <c r="D8" s="42" t="s">
        <v>175</v>
      </c>
      <c r="E8" s="42" t="s">
        <v>176</v>
      </c>
      <c r="F8" s="42" t="s">
        <v>177</v>
      </c>
      <c r="G8" s="42" t="s">
        <v>178</v>
      </c>
      <c r="H8" s="42" t="s">
        <v>179</v>
      </c>
      <c r="I8" s="42" t="s">
        <v>180</v>
      </c>
      <c r="J8" s="42" t="s">
        <v>181</v>
      </c>
      <c r="K8" s="42" t="s">
        <v>182</v>
      </c>
      <c r="L8" s="42" t="s">
        <v>183</v>
      </c>
    </row>
    <row r="9" spans="2:35" ht="66" customHeight="1" x14ac:dyDescent="0.25">
      <c r="B9" s="198" t="s">
        <v>171</v>
      </c>
      <c r="C9" s="198"/>
      <c r="D9" s="136" t="str">
        <f>'Mod1 Settings'!D8</f>
        <v>Mind-mapping of ideal entrepreneur profile</v>
      </c>
      <c r="E9" s="136" t="str">
        <f>'Mod1 Settings'!E8</f>
        <v>Checking Entrepreneurial Aptitude</v>
      </c>
      <c r="F9" s="136" t="str">
        <f>'Mod1 Settings'!F8</f>
        <v>Infographics development</v>
      </c>
      <c r="G9" s="136" t="str">
        <f>'Mod1 Settings'!G8</f>
        <v>Preparing a pitch</v>
      </c>
      <c r="H9" s="136" t="str">
        <f>'Mod1 Settings'!H8</f>
        <v>Organizing a meeting</v>
      </c>
      <c r="I9" s="136" t="str">
        <f>'Mod1 Settings'!I8</f>
        <v>Presentation development</v>
      </c>
      <c r="J9" s="137" t="str">
        <f>'Mod1 Settings'!J8</f>
        <v>Writing short essay</v>
      </c>
      <c r="K9" s="137" t="str">
        <f>'Mod1 Settings'!K8</f>
        <v>Summarizing the paper</v>
      </c>
      <c r="L9" s="137" t="str">
        <f>'Mod1 Settings'!L8</f>
        <v>Preparing interview questions</v>
      </c>
    </row>
    <row r="10" spans="2:35" x14ac:dyDescent="0.25">
      <c r="B10" s="198" t="s">
        <v>162</v>
      </c>
      <c r="C10" s="198"/>
      <c r="D10" s="17" t="str">
        <f>'Mod1 Settings'!D9</f>
        <v>Man</v>
      </c>
      <c r="E10" s="17" t="str">
        <f>'Mod1 Settings'!E9</f>
        <v>Man</v>
      </c>
      <c r="F10" s="17" t="str">
        <f>'Mod1 Settings'!F9</f>
        <v>Man</v>
      </c>
      <c r="G10" s="17" t="str">
        <f>'Mod1 Settings'!G9</f>
        <v>Man</v>
      </c>
      <c r="H10" s="17" t="str">
        <f>'Mod1 Settings'!H9</f>
        <v>Man</v>
      </c>
      <c r="I10" s="17" t="str">
        <f>'Mod1 Settings'!I9</f>
        <v>Man</v>
      </c>
      <c r="J10" s="18" t="str">
        <f>'Mod1 Settings'!J9</f>
        <v>Add</v>
      </c>
      <c r="K10" s="18" t="str">
        <f>'Mod1 Settings'!K9</f>
        <v>Add</v>
      </c>
      <c r="L10" s="18" t="str">
        <f>'Mod1 Settings'!L9</f>
        <v>Add</v>
      </c>
    </row>
    <row r="11" spans="2:35" x14ac:dyDescent="0.25">
      <c r="B11" s="198" t="s">
        <v>163</v>
      </c>
      <c r="C11" s="198"/>
      <c r="D11" s="17" t="str">
        <f>'Mod1 Settings'!D10</f>
        <v>Team</v>
      </c>
      <c r="E11" s="17" t="str">
        <f>'Mod1 Settings'!E10</f>
        <v>Ind</v>
      </c>
      <c r="F11" s="17" t="str">
        <f>'Mod1 Settings'!F10</f>
        <v>Team</v>
      </c>
      <c r="G11" s="17" t="str">
        <f>'Mod1 Settings'!G10</f>
        <v>Ind</v>
      </c>
      <c r="H11" s="17" t="str">
        <f>'Mod1 Settings'!H10</f>
        <v>Team</v>
      </c>
      <c r="I11" s="17" t="str">
        <f>'Mod1 Settings'!I10</f>
        <v>Ind</v>
      </c>
      <c r="J11" s="18" t="str">
        <f>'Mod1 Settings'!J10</f>
        <v>Ind</v>
      </c>
      <c r="K11" s="18" t="str">
        <f>'Mod1 Settings'!K10</f>
        <v>Ind</v>
      </c>
      <c r="L11" s="18" t="str">
        <f>'Mod1 Settings'!L10</f>
        <v>Team</v>
      </c>
    </row>
    <row r="12" spans="2:35" x14ac:dyDescent="0.25">
      <c r="B12" s="198" t="s">
        <v>164</v>
      </c>
      <c r="C12" s="198"/>
      <c r="D12" s="17" t="str">
        <f>'Mod1 Settings'!D11</f>
        <v>Class</v>
      </c>
      <c r="E12" s="17" t="str">
        <f>'Mod1 Settings'!E11</f>
        <v>Home</v>
      </c>
      <c r="F12" s="17" t="str">
        <f>'Mod1 Settings'!F11</f>
        <v>Home</v>
      </c>
      <c r="G12" s="17" t="str">
        <f>'Mod1 Settings'!G11</f>
        <v>Class</v>
      </c>
      <c r="H12" s="17" t="str">
        <f>'Mod1 Settings'!H11</f>
        <v>Class</v>
      </c>
      <c r="I12" s="17" t="str">
        <f>'Mod1 Settings'!I11</f>
        <v>Home</v>
      </c>
      <c r="J12" s="18" t="str">
        <f>'Mod1 Settings'!J11</f>
        <v>Home</v>
      </c>
      <c r="K12" s="18" t="str">
        <f>'Mod1 Settings'!K11</f>
        <v>Home</v>
      </c>
      <c r="L12" s="18" t="str">
        <f>'Mod1 Settings'!L11</f>
        <v>Home</v>
      </c>
    </row>
    <row r="13" spans="2:35" x14ac:dyDescent="0.25">
      <c r="B13" s="199" t="s">
        <v>161</v>
      </c>
      <c r="C13" s="198"/>
      <c r="D13" s="17"/>
      <c r="E13" s="17"/>
      <c r="F13" s="17"/>
      <c r="G13" s="17"/>
      <c r="H13" s="17"/>
      <c r="I13" s="17"/>
      <c r="J13" s="18" t="str">
        <f>'Mod1 Settings'!J12</f>
        <v>L</v>
      </c>
      <c r="K13" s="18" t="str">
        <f>'Mod1 Settings'!K12</f>
        <v>L</v>
      </c>
      <c r="L13" s="18" t="str">
        <f>'Mod1 Settings'!L12</f>
        <v>L</v>
      </c>
    </row>
    <row r="14" spans="2:35" ht="15" customHeight="1" x14ac:dyDescent="0.25">
      <c r="B14" s="30"/>
      <c r="C14" s="30" t="s">
        <v>165</v>
      </c>
      <c r="D14" s="140" t="str">
        <f>D8</f>
        <v>#1.1.1</v>
      </c>
      <c r="E14" s="140" t="str">
        <f t="shared" ref="E14:L14" si="0">E8</f>
        <v>#1.1.2</v>
      </c>
      <c r="F14" s="140" t="str">
        <f t="shared" si="0"/>
        <v>#1.2.1</v>
      </c>
      <c r="G14" s="140" t="str">
        <f t="shared" si="0"/>
        <v>#1.2.2</v>
      </c>
      <c r="H14" s="140" t="str">
        <f t="shared" si="0"/>
        <v>#1.3.1</v>
      </c>
      <c r="I14" s="140" t="str">
        <f t="shared" si="0"/>
        <v>#1.3.2</v>
      </c>
      <c r="J14" s="140" t="str">
        <f t="shared" si="0"/>
        <v>#1.1.3</v>
      </c>
      <c r="K14" s="140" t="str">
        <f t="shared" si="0"/>
        <v>#1.2.3</v>
      </c>
      <c r="L14" s="140" t="str">
        <f t="shared" si="0"/>
        <v>#1.3.3</v>
      </c>
      <c r="M14" s="34" t="s">
        <v>173</v>
      </c>
    </row>
    <row r="15" spans="2:35" ht="15" customHeight="1" x14ac:dyDescent="0.25">
      <c r="B15" s="35" t="s">
        <v>149</v>
      </c>
      <c r="C15" s="20" t="s">
        <v>106</v>
      </c>
      <c r="D15" s="38">
        <f>'Mod1 Settings'!D14</f>
        <v>0</v>
      </c>
      <c r="E15" s="38">
        <f>'Mod1 Settings'!E14</f>
        <v>0</v>
      </c>
      <c r="F15" s="38">
        <f>'Mod1 Settings'!F14</f>
        <v>0</v>
      </c>
      <c r="G15" s="38">
        <f>'Mod1 Settings'!G14</f>
        <v>0</v>
      </c>
      <c r="H15" s="38">
        <f>'Mod1 Settings'!H14</f>
        <v>0</v>
      </c>
      <c r="I15" s="38">
        <f>'Mod1 Settings'!I14</f>
        <v>0</v>
      </c>
      <c r="J15" s="39">
        <f>'Mod1 Settings'!J14</f>
        <v>0</v>
      </c>
      <c r="K15" s="39">
        <f>'Mod1 Settings'!K14</f>
        <v>0</v>
      </c>
      <c r="L15" s="39">
        <f>'Mod1 Settings'!L14</f>
        <v>0</v>
      </c>
      <c r="M15" s="40">
        <f>SUM(D15:L15)</f>
        <v>0</v>
      </c>
      <c r="V15" s="188" t="str">
        <f>_xlfn.CONCAT("Widget ",'Mod1 Settings'!$A$34)</f>
        <v>Widget 1</v>
      </c>
      <c r="W15" s="188"/>
      <c r="X15" s="188" t="str">
        <f>_xlfn.CONCAT("Widget ",'Mod1 Settings'!$A$35)</f>
        <v>Widget 2</v>
      </c>
      <c r="Y15" s="188"/>
      <c r="Z15" s="188" t="str">
        <f>_xlfn.CONCAT("Widget ",'Mod2 Settings'!$A$34)</f>
        <v>Widget 3</v>
      </c>
      <c r="AA15" s="188"/>
      <c r="AB15" s="188" t="str">
        <f>_xlfn.CONCAT("Widget ",'Mod2 Settings'!$A$35)</f>
        <v>Widget 4</v>
      </c>
      <c r="AC15" s="188"/>
      <c r="AD15" s="188" t="str">
        <f>_xlfn.CONCAT("Widget ",'Mod3 Settings'!$A$34)</f>
        <v>Widget 5</v>
      </c>
      <c r="AE15" s="188"/>
      <c r="AF15" s="188" t="str">
        <f>_xlfn.CONCAT("Widget ",'Mod3 Settings'!$A$35)</f>
        <v>Widget 6</v>
      </c>
      <c r="AG15" s="188"/>
      <c r="AH15" s="188" t="str">
        <f>_xlfn.CONCAT("Widget ",'Mod4 Settings'!$A$34)</f>
        <v>Widget 7</v>
      </c>
      <c r="AI15" s="188"/>
    </row>
    <row r="16" spans="2:35" ht="15" customHeight="1" x14ac:dyDescent="0.25">
      <c r="B16" s="35" t="s">
        <v>150</v>
      </c>
      <c r="C16" s="20" t="s">
        <v>106</v>
      </c>
      <c r="D16" s="38">
        <f>'Mod1 Settings'!D15</f>
        <v>3</v>
      </c>
      <c r="E16" s="38">
        <f>'Mod1 Settings'!E15</f>
        <v>3</v>
      </c>
      <c r="F16" s="38">
        <f>'Mod1 Settings'!F15</f>
        <v>3</v>
      </c>
      <c r="G16" s="38">
        <f>'Mod1 Settings'!G15</f>
        <v>4</v>
      </c>
      <c r="H16" s="38">
        <f>'Mod1 Settings'!H15</f>
        <v>2</v>
      </c>
      <c r="I16" s="38">
        <f>'Mod1 Settings'!I15</f>
        <v>3</v>
      </c>
      <c r="J16" s="39">
        <f>'Mod1 Settings'!J15</f>
        <v>3</v>
      </c>
      <c r="K16" s="39">
        <f>'Mod1 Settings'!K15</f>
        <v>2</v>
      </c>
      <c r="L16" s="39">
        <f>'Mod1 Settings'!L15</f>
        <v>2</v>
      </c>
      <c r="M16" s="40">
        <f t="shared" ref="M16:M137" si="1">SUM(D16:L16)</f>
        <v>25</v>
      </c>
      <c r="V16" s="188" t="str">
        <f>'Mod1 Settings'!$B$34</f>
        <v>TORCH</v>
      </c>
      <c r="W16" s="188"/>
      <c r="X16" s="188" t="str">
        <f>'Mod1 Settings'!$B$35</f>
        <v>OLD REFRIGERATOR</v>
      </c>
      <c r="Y16" s="188"/>
      <c r="Z16" s="188" t="str">
        <f>'Mod2 Settings'!$B$34</f>
        <v>BAG OF FERTILIZER</v>
      </c>
      <c r="AA16" s="188"/>
      <c r="AB16" s="188" t="str">
        <f>'Mod2 Settings'!$B$35</f>
        <v>UMBRELLA</v>
      </c>
      <c r="AC16" s="188"/>
      <c r="AD16" s="188" t="str">
        <f>'Mod3 Settings'!$B$34</f>
        <v>WATERING CAN</v>
      </c>
      <c r="AE16" s="188"/>
      <c r="AF16" s="188" t="str">
        <f>'Mod3 Settings'!$B$35</f>
        <v>UMBRELLA</v>
      </c>
      <c r="AG16" s="188"/>
      <c r="AH16" s="188" t="str">
        <f>'Mod4 Settings'!$B$34</f>
        <v>SPRINKLERS</v>
      </c>
      <c r="AI16" s="188"/>
    </row>
    <row r="17" spans="1:35" ht="31.15" customHeight="1" x14ac:dyDescent="0.25">
      <c r="A17" s="30" t="s">
        <v>303</v>
      </c>
      <c r="B17" s="30" t="s">
        <v>304</v>
      </c>
      <c r="C17" s="30" t="s">
        <v>302</v>
      </c>
      <c r="D17" s="141" t="str">
        <f>D8</f>
        <v>#1.1.1</v>
      </c>
      <c r="E17" s="141" t="str">
        <f t="shared" ref="E17:L17" si="2">E8</f>
        <v>#1.1.2</v>
      </c>
      <c r="F17" s="141" t="str">
        <f t="shared" si="2"/>
        <v>#1.2.1</v>
      </c>
      <c r="G17" s="141" t="str">
        <f t="shared" si="2"/>
        <v>#1.2.2</v>
      </c>
      <c r="H17" s="141" t="str">
        <f t="shared" si="2"/>
        <v>#1.3.1</v>
      </c>
      <c r="I17" s="141" t="str">
        <f t="shared" si="2"/>
        <v>#1.3.2</v>
      </c>
      <c r="J17" s="141" t="str">
        <f t="shared" si="2"/>
        <v>#1.1.3</v>
      </c>
      <c r="K17" s="141" t="str">
        <f t="shared" si="2"/>
        <v>#1.2.3</v>
      </c>
      <c r="L17" s="141" t="str">
        <f t="shared" si="2"/>
        <v>#1.3.3</v>
      </c>
      <c r="M17" s="150" t="s">
        <v>431</v>
      </c>
      <c r="N17" s="150" t="s">
        <v>434</v>
      </c>
      <c r="O17" s="150" t="s">
        <v>441</v>
      </c>
      <c r="P17" s="150" t="s">
        <v>430</v>
      </c>
      <c r="Q17" s="150" t="s">
        <v>428</v>
      </c>
      <c r="R17" s="150" t="s">
        <v>429</v>
      </c>
      <c r="S17" s="150" t="s">
        <v>432</v>
      </c>
      <c r="T17" s="150" t="s">
        <v>433</v>
      </c>
      <c r="U17" s="152" t="s">
        <v>435</v>
      </c>
      <c r="V17" s="153" t="s">
        <v>436</v>
      </c>
      <c r="W17" s="153" t="s">
        <v>437</v>
      </c>
      <c r="X17" s="153" t="s">
        <v>436</v>
      </c>
      <c r="Y17" s="153" t="s">
        <v>437</v>
      </c>
      <c r="Z17" s="153" t="s">
        <v>436</v>
      </c>
      <c r="AA17" s="153" t="s">
        <v>437</v>
      </c>
      <c r="AB17" s="153" t="s">
        <v>436</v>
      </c>
      <c r="AC17" s="153" t="s">
        <v>437</v>
      </c>
      <c r="AD17" s="153" t="s">
        <v>436</v>
      </c>
      <c r="AE17" s="153" t="s">
        <v>437</v>
      </c>
      <c r="AF17" s="153" t="s">
        <v>436</v>
      </c>
      <c r="AG17" s="153" t="s">
        <v>437</v>
      </c>
      <c r="AH17" s="153" t="s">
        <v>436</v>
      </c>
      <c r="AI17" s="153" t="s">
        <v>437</v>
      </c>
    </row>
    <row r="18" spans="1:35" ht="15.6" customHeight="1" x14ac:dyDescent="0.25">
      <c r="A18" s="191">
        <f>StudentsSummary!$B11</f>
        <v>1</v>
      </c>
      <c r="B18" s="193" t="str">
        <f>_xlfn.CONCAT(StudentsSummary!$C11," ",StudentsSummary!$D11)</f>
        <v>Surname1 Name1</v>
      </c>
      <c r="C18" s="135" t="s">
        <v>308</v>
      </c>
      <c r="D18" s="142"/>
      <c r="E18" s="142"/>
      <c r="F18" s="142"/>
      <c r="G18" s="142"/>
      <c r="H18" s="142"/>
      <c r="I18" s="142"/>
      <c r="J18" s="143"/>
      <c r="K18" s="143"/>
      <c r="L18" s="143"/>
      <c r="M18" s="138" t="str">
        <f>IF(COUNTIFS($D$10:$L$10,"Man",D18:L18,"OK")=COUNTIF($D$10:$L$10,"Man"),"PASS","FAIL")</f>
        <v>FAIL</v>
      </c>
      <c r="N18" s="138">
        <f>SUM(P18,Q18,R18,U18,W18,AA18,AC18,AE18,AG18,AI18)</f>
        <v>0</v>
      </c>
      <c r="O18" s="138" t="str">
        <f>IF($M18&lt;&gt;"PASS","FAIL",IF(N18&gt;GRADING!$D$12,GRADING!$D$15,IF('Mod1 Grades'!N18&lt;=GRADING!J$19,GRADING!C$19,IF('Mod1 Grades'!N18&lt;=GRADING!J$20,GRADING!C$20,IF('Mod1 Grades'!N18&lt;=GRADING!J$21,GRADING!C$21,IF('Mod1 Grades'!N18&lt;=GRADING!J$22,GRADING!C$22,IF('Mod1 Grades'!N18&lt;=GRADING!J$23,GRADING!C$23,IF('Mod1 Grades'!N18&lt;=GRADING!J$24,GRADING!C$24,IF('Mod1 Grades'!N18&lt;=GRADING!J$25,GRADING!C$25,IF('Mod1 Grades'!N18&lt;=GRADING!J$26,GRADING!C$26,IF('Mod1 Grades'!N18&lt;=GRADING!J$27,GRADING!C$27,IF('Mod1 Grades'!N18&lt;=GRADING!J$28,GRADING!C$28,IF('Mod1 Grades'!N18&lt;=GRADING!J$29,GRADING!C$29,IF('Mod1 Grades'!N18&lt;=GRADING!J$30,GRADING!C$30,IF('Mod1 Grades'!N18&lt;=GRADING!J$31,GRADING!C$31,IF('Mod1 Grades'!N18&lt;=GRADING!J$32,GRADING!C$32,GRADING!C$33))))))))))))))))</f>
        <v>FAIL</v>
      </c>
      <c r="P18" s="29">
        <f>SUMIFS($D$120:$L$120,$D$10:$L$10,"Add",D18:L18,"OK")</f>
        <v>0</v>
      </c>
      <c r="Q18" s="29">
        <f>SUMIFS($D19:$L19,$D$10:$L$10,"Man",$D18:$L18,"OK")</f>
        <v>0</v>
      </c>
      <c r="R18" s="29">
        <f>SUMIFS($D19:$L19,$D$10:$L$10,"Add",$D18:$L18,"OK")</f>
        <v>0</v>
      </c>
      <c r="S18" s="29">
        <f>SUMIFS($D19:$L19,$D$10:$L$10,"Add",$D18:$L18,"OK",$D$13:$L$13,"H")</f>
        <v>0</v>
      </c>
      <c r="T18" s="29">
        <f>SUMIFS($D19:$L19,$D$10:$L$10,"Add",$D18:$L18,"OK",$D$13:$L$13,"L")</f>
        <v>0</v>
      </c>
      <c r="U18" s="151"/>
      <c r="V18" s="29" t="str">
        <f>IF('Mod1 Settings'!$M$34=1,IF(AND(M18="PASS",'Mod1 Grades'!R18&gt;='Mod1 Settings'!$P$34),"Achieved","No"),"Disabled")</f>
        <v>No</v>
      </c>
      <c r="W18" s="29">
        <f>IF(V18="Achieved",'Mod1 Settings'!$S$34,IF(V18="Disabled","n/a",0))</f>
        <v>0</v>
      </c>
      <c r="X18" s="29" t="str">
        <f>IF('Mod1 Settings'!$M$35=1,IF(M18="PASS","Achieved","No"),"Disabled")</f>
        <v>No</v>
      </c>
      <c r="Y18" s="29" t="str">
        <f>IF(X18="Achieved","No limit for Carrots",IF(X18="Disabled","n/a","Carrots Limited"))</f>
        <v>Carrots Limited</v>
      </c>
      <c r="Z18" s="29" t="s">
        <v>440</v>
      </c>
      <c r="AA18" s="29" t="s">
        <v>440</v>
      </c>
      <c r="AB18" s="29" t="s">
        <v>440</v>
      </c>
      <c r="AC18" s="29" t="s">
        <v>440</v>
      </c>
      <c r="AD18" s="29" t="s">
        <v>440</v>
      </c>
      <c r="AE18" s="29" t="s">
        <v>440</v>
      </c>
      <c r="AF18" s="29" t="s">
        <v>440</v>
      </c>
      <c r="AG18" s="29" t="s">
        <v>440</v>
      </c>
      <c r="AH18" s="29" t="s">
        <v>440</v>
      </c>
      <c r="AI18" s="29" t="s">
        <v>440</v>
      </c>
    </row>
    <row r="19" spans="1:35" ht="15.6" customHeight="1" x14ac:dyDescent="0.25">
      <c r="A19" s="192"/>
      <c r="B19" s="194"/>
      <c r="C19" s="135" t="s">
        <v>309</v>
      </c>
      <c r="D19" s="142"/>
      <c r="E19" s="142"/>
      <c r="F19" s="142"/>
      <c r="G19" s="142"/>
      <c r="H19" s="142"/>
      <c r="I19" s="142"/>
      <c r="J19" s="143"/>
      <c r="K19" s="143"/>
      <c r="L19" s="143"/>
      <c r="M19" s="138">
        <f>SUM(D19:L19)</f>
        <v>0</v>
      </c>
    </row>
    <row r="20" spans="1:35" ht="15.6" customHeight="1" x14ac:dyDescent="0.25">
      <c r="A20" s="191">
        <f>StudentsSummary!$B12</f>
        <v>2</v>
      </c>
      <c r="B20" s="193" t="str">
        <f>_xlfn.CONCAT(StudentsSummary!$C12," ",StudentsSummary!$D12)</f>
        <v>Surname2 Name2</v>
      </c>
      <c r="C20" s="135" t="s">
        <v>308</v>
      </c>
      <c r="D20" s="142"/>
      <c r="E20" s="142"/>
      <c r="F20" s="142"/>
      <c r="G20" s="142"/>
      <c r="H20" s="142"/>
      <c r="I20" s="142"/>
      <c r="J20" s="143"/>
      <c r="K20" s="143"/>
      <c r="L20" s="143"/>
      <c r="M20" s="138" t="str">
        <f>IF(COUNTIFS($D$10:$L$10,"Man",D20:L20,"OK")=COUNTIF($D$10:$L$10,"Man"),"PASS","FAIL")</f>
        <v>FAIL</v>
      </c>
      <c r="N20" s="138">
        <f t="shared" ref="N20" si="3">SUM(P20,Q20,R20,U20,W20,AA20,AC20,AE20,AG20,AI20)</f>
        <v>0</v>
      </c>
      <c r="O20" s="138" t="str">
        <f>IF($M20&lt;&gt;"PASS","FAIL",IF(N20&gt;GRADING!$D$12,GRADING!$D$15,IF('Mod1 Grades'!N20&lt;=GRADING!J$19,GRADING!C$19,IF('Mod1 Grades'!N20&lt;=GRADING!J$20,GRADING!C$20,IF('Mod1 Grades'!N20&lt;=GRADING!J$21,GRADING!C$21,IF('Mod1 Grades'!N20&lt;=GRADING!J$22,GRADING!C$22,IF('Mod1 Grades'!N20&lt;=GRADING!J$23,GRADING!C$23,IF('Mod1 Grades'!N20&lt;=GRADING!J$24,GRADING!C$24,IF('Mod1 Grades'!N20&lt;=GRADING!J$25,GRADING!C$25,IF('Mod1 Grades'!N20&lt;=GRADING!J$26,GRADING!C$26,IF('Mod1 Grades'!N20&lt;=GRADING!J$27,GRADING!C$27,IF('Mod1 Grades'!N20&lt;=GRADING!J$28,GRADING!C$28,IF('Mod1 Grades'!N20&lt;=GRADING!J$29,GRADING!C$29,IF('Mod1 Grades'!N20&lt;=GRADING!J$30,GRADING!C$30,IF('Mod1 Grades'!N20&lt;=GRADING!J$31,GRADING!C$31,IF('Mod1 Grades'!N20&lt;=GRADING!J$32,GRADING!C$32,GRADING!C$33))))))))))))))))</f>
        <v>FAIL</v>
      </c>
      <c r="P20" s="29">
        <f t="shared" ref="P20" si="4">SUMIFS($D$120:$L$120,$D$10:$L$10,"Add",D20:L20,"OK")</f>
        <v>0</v>
      </c>
      <c r="Q20" s="29">
        <f t="shared" ref="Q20" si="5">SUMIFS($D21:$L21,$D$10:$L$10,"Man",$D20:$L20,"OK")</f>
        <v>0</v>
      </c>
      <c r="R20" s="29">
        <f t="shared" ref="R20" si="6">SUMIFS($D21:$L21,$D$10:$L$10,"Add",$D20:$L20,"OK")</f>
        <v>0</v>
      </c>
      <c r="S20" s="29">
        <f t="shared" ref="S20" si="7">SUMIFS($D21:$L21,$D$10:$L$10,"Add",$D20:$L20,"OK",$D$13:$L$13,"H")</f>
        <v>0</v>
      </c>
      <c r="T20" s="29">
        <f t="shared" ref="T20" si="8">SUMIFS($D21:$L21,$D$10:$L$10,"Add",$D20:$L20,"OK",$D$13:$L$13,"L")</f>
        <v>0</v>
      </c>
      <c r="U20" s="151"/>
      <c r="V20" s="29" t="str">
        <f>IF('Mod1 Settings'!$M$34=1,IF(AND(M20="PASS",'Mod1 Grades'!R20&gt;='Mod1 Settings'!$P$34),"Achieved","No"),"Disabled")</f>
        <v>No</v>
      </c>
      <c r="W20" s="29">
        <f>IF(V20="Achieved",'Mod1 Settings'!$S$34,IF(V20="Disabled","n/a",0))</f>
        <v>0</v>
      </c>
      <c r="X20" s="29" t="str">
        <f>IF('Mod1 Settings'!$M$35=1,IF(M20="PASS","Achieved","No"),"Disabled")</f>
        <v>No</v>
      </c>
      <c r="Y20" s="29" t="str">
        <f t="shared" ref="Y20" si="9">IF(X20="Achieved","No limit for Carrots",IF(X20="Disabled","n/a","Carrots Limited"))</f>
        <v>Carrots Limited</v>
      </c>
      <c r="Z20" s="29" t="s">
        <v>440</v>
      </c>
      <c r="AA20" s="29" t="s">
        <v>440</v>
      </c>
      <c r="AB20" s="29" t="s">
        <v>440</v>
      </c>
      <c r="AC20" s="29" t="s">
        <v>440</v>
      </c>
      <c r="AD20" s="29" t="s">
        <v>440</v>
      </c>
      <c r="AE20" s="29" t="s">
        <v>440</v>
      </c>
      <c r="AF20" s="29" t="s">
        <v>440</v>
      </c>
      <c r="AG20" s="29" t="s">
        <v>440</v>
      </c>
      <c r="AH20" s="29" t="s">
        <v>440</v>
      </c>
      <c r="AI20" s="29" t="s">
        <v>440</v>
      </c>
    </row>
    <row r="21" spans="1:35" ht="15.6" customHeight="1" x14ac:dyDescent="0.25">
      <c r="A21" s="192"/>
      <c r="B21" s="194"/>
      <c r="C21" s="135" t="s">
        <v>309</v>
      </c>
      <c r="D21" s="142"/>
      <c r="E21" s="142"/>
      <c r="F21" s="142"/>
      <c r="G21" s="142"/>
      <c r="H21" s="142"/>
      <c r="I21" s="142"/>
      <c r="J21" s="143"/>
      <c r="K21" s="143"/>
      <c r="L21" s="143"/>
      <c r="M21" s="138">
        <f>SUM(D21:L21)</f>
        <v>0</v>
      </c>
    </row>
    <row r="22" spans="1:35" ht="15.6" customHeight="1" x14ac:dyDescent="0.25">
      <c r="A22" s="191">
        <f>StudentsSummary!$B13</f>
        <v>3</v>
      </c>
      <c r="B22" s="193" t="str">
        <f>_xlfn.CONCAT(StudentsSummary!$C13," ",StudentsSummary!$D13)</f>
        <v>Surname3 Name3</v>
      </c>
      <c r="C22" s="135" t="s">
        <v>308</v>
      </c>
      <c r="D22" s="142"/>
      <c r="E22" s="142"/>
      <c r="F22" s="142"/>
      <c r="G22" s="142"/>
      <c r="H22" s="142"/>
      <c r="I22" s="142"/>
      <c r="J22" s="143"/>
      <c r="K22" s="143"/>
      <c r="L22" s="143"/>
      <c r="M22" s="138" t="str">
        <f t="shared" ref="M22" si="10">IF(COUNTIFS($D$10:$L$10,"Man",D22:L22,"OK")=COUNTIF($D$10:$L$10,"Man"),"PASS","FAIL")</f>
        <v>FAIL</v>
      </c>
      <c r="N22" s="138">
        <f t="shared" ref="N22" si="11">SUM(P22,Q22,R22,U22,W22,AA22,AC22,AE22,AG22,AI22)</f>
        <v>0</v>
      </c>
      <c r="O22" s="138" t="str">
        <f>IF($M22&lt;&gt;"PASS","FAIL",IF(N22&gt;GRADING!$D$12,GRADING!$D$15,IF('Mod1 Grades'!N22&lt;=GRADING!J$19,GRADING!C$19,IF('Mod1 Grades'!N22&lt;=GRADING!J$20,GRADING!C$20,IF('Mod1 Grades'!N22&lt;=GRADING!J$21,GRADING!C$21,IF('Mod1 Grades'!N22&lt;=GRADING!J$22,GRADING!C$22,IF('Mod1 Grades'!N22&lt;=GRADING!J$23,GRADING!C$23,IF('Mod1 Grades'!N22&lt;=GRADING!J$24,GRADING!C$24,IF('Mod1 Grades'!N22&lt;=GRADING!J$25,GRADING!C$25,IF('Mod1 Grades'!N22&lt;=GRADING!J$26,GRADING!C$26,IF('Mod1 Grades'!N22&lt;=GRADING!J$27,GRADING!C$27,IF('Mod1 Grades'!N22&lt;=GRADING!J$28,GRADING!C$28,IF('Mod1 Grades'!N22&lt;=GRADING!J$29,GRADING!C$29,IF('Mod1 Grades'!N22&lt;=GRADING!J$30,GRADING!C$30,IF('Mod1 Grades'!N22&lt;=GRADING!J$31,GRADING!C$31,IF('Mod1 Grades'!N22&lt;=GRADING!J$32,GRADING!C$32,GRADING!C$33))))))))))))))))</f>
        <v>FAIL</v>
      </c>
      <c r="P22" s="29">
        <f t="shared" ref="P22" si="12">SUMIFS($D$120:$L$120,$D$10:$L$10,"Add",D22:L22,"OK")</f>
        <v>0</v>
      </c>
      <c r="Q22" s="29">
        <f t="shared" ref="Q22" si="13">SUMIFS($D23:$L23,$D$10:$L$10,"Man",$D22:$L22,"OK")</f>
        <v>0</v>
      </c>
      <c r="R22" s="29">
        <f t="shared" ref="R22" si="14">SUMIFS($D23:$L23,$D$10:$L$10,"Add",$D22:$L22,"OK")</f>
        <v>0</v>
      </c>
      <c r="S22" s="29">
        <f t="shared" ref="S22" si="15">SUMIFS($D23:$L23,$D$10:$L$10,"Add",$D22:$L22,"OK",$D$13:$L$13,"H")</f>
        <v>0</v>
      </c>
      <c r="T22" s="29">
        <f t="shared" ref="T22" si="16">SUMIFS($D23:$L23,$D$10:$L$10,"Add",$D22:$L22,"OK",$D$13:$L$13,"L")</f>
        <v>0</v>
      </c>
      <c r="U22" s="151"/>
      <c r="V22" s="29" t="str">
        <f>IF('Mod1 Settings'!$M$34=1,IF(AND(M22="PASS",'Mod1 Grades'!R22&gt;='Mod1 Settings'!$P$34),"Achieved","No"),"Disabled")</f>
        <v>No</v>
      </c>
      <c r="W22" s="29">
        <f>IF(V22="Achieved",'Mod1 Settings'!$S$34,IF(V22="Disabled","n/a",0))</f>
        <v>0</v>
      </c>
      <c r="X22" s="29" t="str">
        <f>IF('Mod1 Settings'!$M$35=1,IF(M22="PASS","Achieved","No"),"Disabled")</f>
        <v>No</v>
      </c>
      <c r="Y22" s="29" t="str">
        <f t="shared" ref="Y22" si="17">IF(X22="Achieved","No limit for Carrots",IF(X22="Disabled","n/a","Carrots Limited"))</f>
        <v>Carrots Limited</v>
      </c>
      <c r="Z22" s="29" t="s">
        <v>440</v>
      </c>
      <c r="AA22" s="29" t="s">
        <v>440</v>
      </c>
      <c r="AB22" s="29" t="s">
        <v>440</v>
      </c>
      <c r="AC22" s="29" t="s">
        <v>440</v>
      </c>
      <c r="AD22" s="29" t="s">
        <v>440</v>
      </c>
      <c r="AE22" s="29" t="s">
        <v>440</v>
      </c>
      <c r="AF22" s="29" t="s">
        <v>440</v>
      </c>
      <c r="AG22" s="29" t="s">
        <v>440</v>
      </c>
      <c r="AH22" s="29" t="s">
        <v>440</v>
      </c>
      <c r="AI22" s="29" t="s">
        <v>440</v>
      </c>
    </row>
    <row r="23" spans="1:35" ht="15.6" customHeight="1" x14ac:dyDescent="0.25">
      <c r="A23" s="192"/>
      <c r="B23" s="194"/>
      <c r="C23" s="135" t="s">
        <v>309</v>
      </c>
      <c r="D23" s="142"/>
      <c r="E23" s="142"/>
      <c r="F23" s="142"/>
      <c r="G23" s="142"/>
      <c r="H23" s="142"/>
      <c r="I23" s="142"/>
      <c r="J23" s="143"/>
      <c r="K23" s="143"/>
      <c r="L23" s="143"/>
      <c r="M23" s="138">
        <f t="shared" ref="M23" si="18">SUM(D23:L23)</f>
        <v>0</v>
      </c>
    </row>
    <row r="24" spans="1:35" ht="15.6" customHeight="1" x14ac:dyDescent="0.25">
      <c r="A24" s="191">
        <f>StudentsSummary!$B14</f>
        <v>4</v>
      </c>
      <c r="B24" s="193" t="str">
        <f>_xlfn.CONCAT(StudentsSummary!$C14," ",StudentsSummary!$D14)</f>
        <v>Surname4 Name4</v>
      </c>
      <c r="C24" s="135" t="s">
        <v>308</v>
      </c>
      <c r="D24" s="142"/>
      <c r="E24" s="142"/>
      <c r="F24" s="142"/>
      <c r="G24" s="142"/>
      <c r="H24" s="142"/>
      <c r="I24" s="142"/>
      <c r="J24" s="143"/>
      <c r="K24" s="143"/>
      <c r="L24" s="143"/>
      <c r="M24" s="138" t="str">
        <f t="shared" ref="M24" si="19">IF(COUNTIFS($D$10:$L$10,"Man",D24:L24,"OK")=COUNTIF($D$10:$L$10,"Man"),"PASS","FAIL")</f>
        <v>FAIL</v>
      </c>
      <c r="N24" s="138">
        <f t="shared" ref="N24" si="20">SUM(P24,Q24,R24,U24,W24,AA24,AC24,AE24,AG24,AI24)</f>
        <v>0</v>
      </c>
      <c r="O24" s="138" t="str">
        <f>IF($M24&lt;&gt;"PASS","FAIL",IF(N24&gt;GRADING!$D$12,GRADING!$D$15,IF('Mod1 Grades'!N24&lt;=GRADING!J$19,GRADING!C$19,IF('Mod1 Grades'!N24&lt;=GRADING!J$20,GRADING!C$20,IF('Mod1 Grades'!N24&lt;=GRADING!J$21,GRADING!C$21,IF('Mod1 Grades'!N24&lt;=GRADING!J$22,GRADING!C$22,IF('Mod1 Grades'!N24&lt;=GRADING!J$23,GRADING!C$23,IF('Mod1 Grades'!N24&lt;=GRADING!J$24,GRADING!C$24,IF('Mod1 Grades'!N24&lt;=GRADING!J$25,GRADING!C$25,IF('Mod1 Grades'!N24&lt;=GRADING!J$26,GRADING!C$26,IF('Mod1 Grades'!N24&lt;=GRADING!J$27,GRADING!C$27,IF('Mod1 Grades'!N24&lt;=GRADING!J$28,GRADING!C$28,IF('Mod1 Grades'!N24&lt;=GRADING!J$29,GRADING!C$29,IF('Mod1 Grades'!N24&lt;=GRADING!J$30,GRADING!C$30,IF('Mod1 Grades'!N24&lt;=GRADING!J$31,GRADING!C$31,IF('Mod1 Grades'!N24&lt;=GRADING!J$32,GRADING!C$32,GRADING!C$33))))))))))))))))</f>
        <v>FAIL</v>
      </c>
      <c r="P24" s="29">
        <f t="shared" ref="P24" si="21">SUMIFS($D$120:$L$120,$D$10:$L$10,"Add",D24:L24,"OK")</f>
        <v>0</v>
      </c>
      <c r="Q24" s="29">
        <f t="shared" ref="Q24" si="22">SUMIFS($D25:$L25,$D$10:$L$10,"Man",$D24:$L24,"OK")</f>
        <v>0</v>
      </c>
      <c r="R24" s="29">
        <f t="shared" ref="R24" si="23">SUMIFS($D25:$L25,$D$10:$L$10,"Add",$D24:$L24,"OK")</f>
        <v>0</v>
      </c>
      <c r="S24" s="29">
        <f t="shared" ref="S24" si="24">SUMIFS($D25:$L25,$D$10:$L$10,"Add",$D24:$L24,"OK",$D$13:$L$13,"H")</f>
        <v>0</v>
      </c>
      <c r="T24" s="29">
        <f t="shared" ref="T24" si="25">SUMIFS($D25:$L25,$D$10:$L$10,"Add",$D24:$L24,"OK",$D$13:$L$13,"L")</f>
        <v>0</v>
      </c>
      <c r="U24" s="151"/>
      <c r="V24" s="29" t="str">
        <f>IF('Mod1 Settings'!$M$34=1,IF(AND(M24="PASS",'Mod1 Grades'!R24&gt;='Mod1 Settings'!$P$34),"Achieved","No"),"Disabled")</f>
        <v>No</v>
      </c>
      <c r="W24" s="29">
        <f>IF(V24="Achieved",'Mod1 Settings'!$S$34,IF(V24="Disabled","n/a",0))</f>
        <v>0</v>
      </c>
      <c r="X24" s="29" t="str">
        <f>IF('Mod1 Settings'!$M$35=1,IF(M24="PASS","Achieved","No"),"Disabled")</f>
        <v>No</v>
      </c>
      <c r="Y24" s="29" t="str">
        <f t="shared" ref="Y24" si="26">IF(X24="Achieved","No limit for Carrots",IF(X24="Disabled","n/a","Carrots Limited"))</f>
        <v>Carrots Limited</v>
      </c>
      <c r="Z24" s="29" t="s">
        <v>440</v>
      </c>
      <c r="AA24" s="29" t="s">
        <v>440</v>
      </c>
      <c r="AB24" s="29" t="s">
        <v>440</v>
      </c>
      <c r="AC24" s="29" t="s">
        <v>440</v>
      </c>
      <c r="AD24" s="29" t="s">
        <v>440</v>
      </c>
      <c r="AE24" s="29" t="s">
        <v>440</v>
      </c>
      <c r="AF24" s="29" t="s">
        <v>440</v>
      </c>
      <c r="AG24" s="29" t="s">
        <v>440</v>
      </c>
      <c r="AH24" s="29" t="s">
        <v>440</v>
      </c>
      <c r="AI24" s="29" t="s">
        <v>440</v>
      </c>
    </row>
    <row r="25" spans="1:35" ht="15.6" customHeight="1" x14ac:dyDescent="0.25">
      <c r="A25" s="192"/>
      <c r="B25" s="194"/>
      <c r="C25" s="135" t="s">
        <v>309</v>
      </c>
      <c r="D25" s="142"/>
      <c r="E25" s="142"/>
      <c r="F25" s="142"/>
      <c r="G25" s="142"/>
      <c r="H25" s="142"/>
      <c r="I25" s="142"/>
      <c r="J25" s="143"/>
      <c r="K25" s="143"/>
      <c r="L25" s="143"/>
      <c r="M25" s="138">
        <f t="shared" ref="M25" si="27">SUM(D25:L25)</f>
        <v>0</v>
      </c>
    </row>
    <row r="26" spans="1:35" ht="15.6" customHeight="1" x14ac:dyDescent="0.25">
      <c r="A26" s="191">
        <f>StudentsSummary!$B15</f>
        <v>5</v>
      </c>
      <c r="B26" s="193" t="str">
        <f>_xlfn.CONCAT(StudentsSummary!$C15," ",StudentsSummary!$D15)</f>
        <v>Surname5 Name5</v>
      </c>
      <c r="C26" s="135" t="s">
        <v>308</v>
      </c>
      <c r="D26" s="142"/>
      <c r="E26" s="142"/>
      <c r="F26" s="142"/>
      <c r="G26" s="142"/>
      <c r="H26" s="142"/>
      <c r="I26" s="142"/>
      <c r="J26" s="143"/>
      <c r="K26" s="143"/>
      <c r="L26" s="143"/>
      <c r="M26" s="138" t="str">
        <f t="shared" ref="M26" si="28">IF(COUNTIFS($D$10:$L$10,"Man",D26:L26,"OK")=COUNTIF($D$10:$L$10,"Man"),"PASS","FAIL")</f>
        <v>FAIL</v>
      </c>
      <c r="N26" s="138">
        <f t="shared" ref="N26" si="29">SUM(P26,Q26,R26,U26,W26,AA26,AC26,AE26,AG26,AI26)</f>
        <v>0</v>
      </c>
      <c r="O26" s="138" t="str">
        <f>IF($M26&lt;&gt;"PASS","FAIL",IF(N26&gt;GRADING!$D$12,GRADING!$D$15,IF('Mod1 Grades'!N26&lt;=GRADING!J$19,GRADING!C$19,IF('Mod1 Grades'!N26&lt;=GRADING!J$20,GRADING!C$20,IF('Mod1 Grades'!N26&lt;=GRADING!J$21,GRADING!C$21,IF('Mod1 Grades'!N26&lt;=GRADING!J$22,GRADING!C$22,IF('Mod1 Grades'!N26&lt;=GRADING!J$23,GRADING!C$23,IF('Mod1 Grades'!N26&lt;=GRADING!J$24,GRADING!C$24,IF('Mod1 Grades'!N26&lt;=GRADING!J$25,GRADING!C$25,IF('Mod1 Grades'!N26&lt;=GRADING!J$26,GRADING!C$26,IF('Mod1 Grades'!N26&lt;=GRADING!J$27,GRADING!C$27,IF('Mod1 Grades'!N26&lt;=GRADING!J$28,GRADING!C$28,IF('Mod1 Grades'!N26&lt;=GRADING!J$29,GRADING!C$29,IF('Mod1 Grades'!N26&lt;=GRADING!J$30,GRADING!C$30,IF('Mod1 Grades'!N26&lt;=GRADING!J$31,GRADING!C$31,IF('Mod1 Grades'!N26&lt;=GRADING!J$32,GRADING!C$32,GRADING!C$33))))))))))))))))</f>
        <v>FAIL</v>
      </c>
      <c r="P26" s="29">
        <f t="shared" ref="P26" si="30">SUMIFS($D$120:$L$120,$D$10:$L$10,"Add",D26:L26,"OK")</f>
        <v>0</v>
      </c>
      <c r="Q26" s="29">
        <f t="shared" ref="Q26" si="31">SUMIFS($D27:$L27,$D$10:$L$10,"Man",$D26:$L26,"OK")</f>
        <v>0</v>
      </c>
      <c r="R26" s="29">
        <f t="shared" ref="R26" si="32">SUMIFS($D27:$L27,$D$10:$L$10,"Add",$D26:$L26,"OK")</f>
        <v>0</v>
      </c>
      <c r="S26" s="29">
        <f t="shared" ref="S26" si="33">SUMIFS($D27:$L27,$D$10:$L$10,"Add",$D26:$L26,"OK",$D$13:$L$13,"H")</f>
        <v>0</v>
      </c>
      <c r="T26" s="29">
        <f t="shared" ref="T26" si="34">SUMIFS($D27:$L27,$D$10:$L$10,"Add",$D26:$L26,"OK",$D$13:$L$13,"L")</f>
        <v>0</v>
      </c>
      <c r="U26" s="151"/>
      <c r="V26" s="29" t="str">
        <f>IF('Mod1 Settings'!$M$34=1,IF(AND(M26="PASS",'Mod1 Grades'!R26&gt;='Mod1 Settings'!$P$34),"Achieved","No"),"Disabled")</f>
        <v>No</v>
      </c>
      <c r="W26" s="29">
        <f>IF(V26="Achieved",'Mod1 Settings'!$S$34,IF(V26="Disabled","n/a",0))</f>
        <v>0</v>
      </c>
      <c r="X26" s="29" t="str">
        <f>IF('Mod1 Settings'!$M$35=1,IF(M26="PASS","Achieved","No"),"Disabled")</f>
        <v>No</v>
      </c>
      <c r="Y26" s="29" t="str">
        <f t="shared" ref="Y26" si="35">IF(X26="Achieved","No limit for Carrots",IF(X26="Disabled","n/a","Carrots Limited"))</f>
        <v>Carrots Limited</v>
      </c>
      <c r="Z26" s="29" t="s">
        <v>440</v>
      </c>
      <c r="AA26" s="29" t="s">
        <v>440</v>
      </c>
      <c r="AB26" s="29" t="s">
        <v>440</v>
      </c>
      <c r="AC26" s="29" t="s">
        <v>440</v>
      </c>
      <c r="AD26" s="29" t="s">
        <v>440</v>
      </c>
      <c r="AE26" s="29" t="s">
        <v>440</v>
      </c>
      <c r="AF26" s="29" t="s">
        <v>440</v>
      </c>
      <c r="AG26" s="29" t="s">
        <v>440</v>
      </c>
      <c r="AH26" s="29" t="s">
        <v>440</v>
      </c>
      <c r="AI26" s="29" t="s">
        <v>440</v>
      </c>
    </row>
    <row r="27" spans="1:35" ht="15.6" customHeight="1" x14ac:dyDescent="0.25">
      <c r="A27" s="192"/>
      <c r="B27" s="194"/>
      <c r="C27" s="135" t="s">
        <v>309</v>
      </c>
      <c r="D27" s="142"/>
      <c r="E27" s="142"/>
      <c r="F27" s="142"/>
      <c r="G27" s="142"/>
      <c r="H27" s="142"/>
      <c r="I27" s="142"/>
      <c r="J27" s="143"/>
      <c r="K27" s="143"/>
      <c r="L27" s="143"/>
      <c r="M27" s="138">
        <f t="shared" ref="M27" si="36">SUM(D27:L27)</f>
        <v>0</v>
      </c>
    </row>
    <row r="28" spans="1:35" ht="15.6" customHeight="1" x14ac:dyDescent="0.25">
      <c r="A28" s="191">
        <f>StudentsSummary!$B16</f>
        <v>6</v>
      </c>
      <c r="B28" s="193" t="str">
        <f>_xlfn.CONCAT(StudentsSummary!$C16," ",StudentsSummary!$D16)</f>
        <v>Surname6 Name6</v>
      </c>
      <c r="C28" s="135" t="s">
        <v>308</v>
      </c>
      <c r="D28" s="142"/>
      <c r="E28" s="142"/>
      <c r="F28" s="142"/>
      <c r="G28" s="142"/>
      <c r="H28" s="142"/>
      <c r="I28" s="142"/>
      <c r="J28" s="143"/>
      <c r="K28" s="143"/>
      <c r="L28" s="143"/>
      <c r="M28" s="138" t="str">
        <f t="shared" ref="M28" si="37">IF(COUNTIFS($D$10:$L$10,"Man",D28:L28,"OK")=COUNTIF($D$10:$L$10,"Man"),"PASS","FAIL")</f>
        <v>FAIL</v>
      </c>
      <c r="N28" s="138">
        <f t="shared" ref="N28" si="38">SUM(P28,Q28,R28,U28,W28,AA28,AC28,AE28,AG28,AI28)</f>
        <v>0</v>
      </c>
      <c r="O28" s="138" t="str">
        <f>IF($M28&lt;&gt;"PASS","FAIL",IF(N28&gt;GRADING!$D$12,GRADING!$D$15,IF('Mod1 Grades'!N28&lt;=GRADING!J$19,GRADING!C$19,IF('Mod1 Grades'!N28&lt;=GRADING!J$20,GRADING!C$20,IF('Mod1 Grades'!N28&lt;=GRADING!J$21,GRADING!C$21,IF('Mod1 Grades'!N28&lt;=GRADING!J$22,GRADING!C$22,IF('Mod1 Grades'!N28&lt;=GRADING!J$23,GRADING!C$23,IF('Mod1 Grades'!N28&lt;=GRADING!J$24,GRADING!C$24,IF('Mod1 Grades'!N28&lt;=GRADING!J$25,GRADING!C$25,IF('Mod1 Grades'!N28&lt;=GRADING!J$26,GRADING!C$26,IF('Mod1 Grades'!N28&lt;=GRADING!J$27,GRADING!C$27,IF('Mod1 Grades'!N28&lt;=GRADING!J$28,GRADING!C$28,IF('Mod1 Grades'!N28&lt;=GRADING!J$29,GRADING!C$29,IF('Mod1 Grades'!N28&lt;=GRADING!J$30,GRADING!C$30,IF('Mod1 Grades'!N28&lt;=GRADING!J$31,GRADING!C$31,IF('Mod1 Grades'!N28&lt;=GRADING!J$32,GRADING!C$32,GRADING!C$33))))))))))))))))</f>
        <v>FAIL</v>
      </c>
      <c r="P28" s="29">
        <f t="shared" ref="P28" si="39">SUMIFS($D$120:$L$120,$D$10:$L$10,"Add",D28:L28,"OK")</f>
        <v>0</v>
      </c>
      <c r="Q28" s="29">
        <f t="shared" ref="Q28" si="40">SUMIFS($D29:$L29,$D$10:$L$10,"Man",$D28:$L28,"OK")</f>
        <v>0</v>
      </c>
      <c r="R28" s="29">
        <f t="shared" ref="R28" si="41">SUMIFS($D29:$L29,$D$10:$L$10,"Add",$D28:$L28,"OK")</f>
        <v>0</v>
      </c>
      <c r="S28" s="29">
        <f t="shared" ref="S28" si="42">SUMIFS($D29:$L29,$D$10:$L$10,"Add",$D28:$L28,"OK",$D$13:$L$13,"H")</f>
        <v>0</v>
      </c>
      <c r="T28" s="29">
        <f t="shared" ref="T28" si="43">SUMIFS($D29:$L29,$D$10:$L$10,"Add",$D28:$L28,"OK",$D$13:$L$13,"L")</f>
        <v>0</v>
      </c>
      <c r="U28" s="151"/>
      <c r="V28" s="29" t="str">
        <f>IF('Mod1 Settings'!$M$34=1,IF(AND(M28="PASS",'Mod1 Grades'!R28&gt;='Mod1 Settings'!$P$34),"Achieved","No"),"Disabled")</f>
        <v>No</v>
      </c>
      <c r="W28" s="29">
        <f>IF(V28="Achieved",'Mod1 Settings'!$S$34,IF(V28="Disabled","n/a",0))</f>
        <v>0</v>
      </c>
      <c r="X28" s="29" t="str">
        <f>IF('Mod1 Settings'!$M$35=1,IF(M28="PASS","Achieved","No"),"Disabled")</f>
        <v>No</v>
      </c>
      <c r="Y28" s="29" t="str">
        <f t="shared" ref="Y28" si="44">IF(X28="Achieved","No limit for Carrots",IF(X28="Disabled","n/a","Carrots Limited"))</f>
        <v>Carrots Limited</v>
      </c>
      <c r="Z28" s="29" t="s">
        <v>440</v>
      </c>
      <c r="AA28" s="29" t="s">
        <v>440</v>
      </c>
      <c r="AB28" s="29" t="s">
        <v>440</v>
      </c>
      <c r="AC28" s="29" t="s">
        <v>440</v>
      </c>
      <c r="AD28" s="29" t="s">
        <v>440</v>
      </c>
      <c r="AE28" s="29" t="s">
        <v>440</v>
      </c>
      <c r="AF28" s="29" t="s">
        <v>440</v>
      </c>
      <c r="AG28" s="29" t="s">
        <v>440</v>
      </c>
      <c r="AH28" s="29" t="s">
        <v>440</v>
      </c>
      <c r="AI28" s="29" t="s">
        <v>440</v>
      </c>
    </row>
    <row r="29" spans="1:35" ht="15.6" customHeight="1" x14ac:dyDescent="0.25">
      <c r="A29" s="192"/>
      <c r="B29" s="194"/>
      <c r="C29" s="135" t="s">
        <v>309</v>
      </c>
      <c r="D29" s="142"/>
      <c r="E29" s="142"/>
      <c r="F29" s="142"/>
      <c r="G29" s="142"/>
      <c r="H29" s="142"/>
      <c r="I29" s="142"/>
      <c r="J29" s="143"/>
      <c r="K29" s="143"/>
      <c r="L29" s="143"/>
      <c r="M29" s="138">
        <f t="shared" ref="M29" si="45">SUM(D29:L29)</f>
        <v>0</v>
      </c>
    </row>
    <row r="30" spans="1:35" ht="18" customHeight="1" x14ac:dyDescent="0.25">
      <c r="A30" s="191">
        <f>StudentsSummary!$B17</f>
        <v>7</v>
      </c>
      <c r="B30" s="193" t="str">
        <f>_xlfn.CONCAT(StudentsSummary!$C17," ",StudentsSummary!$D17)</f>
        <v>Surname7 Name7</v>
      </c>
      <c r="C30" s="135" t="s">
        <v>308</v>
      </c>
      <c r="D30" s="142"/>
      <c r="E30" s="142"/>
      <c r="F30" s="142"/>
      <c r="G30" s="142"/>
      <c r="H30" s="142"/>
      <c r="I30" s="142"/>
      <c r="J30" s="143"/>
      <c r="K30" s="143"/>
      <c r="L30" s="143"/>
      <c r="M30" s="138" t="str">
        <f t="shared" ref="M30" si="46">IF(COUNTIFS($D$10:$L$10,"Man",D30:L30,"OK")=COUNTIF($D$10:$L$10,"Man"),"PASS","FAIL")</f>
        <v>FAIL</v>
      </c>
      <c r="N30" s="138">
        <f t="shared" ref="N30" si="47">SUM(P30,Q30,R30,U30,W30,AA30,AC30,AE30,AG30,AI30)</f>
        <v>0</v>
      </c>
      <c r="O30" s="138" t="str">
        <f>IF($M30&lt;&gt;"PASS","FAIL",IF(N30&gt;GRADING!$D$12,GRADING!$D$15,IF('Mod1 Grades'!N30&lt;=GRADING!J$19,GRADING!C$19,IF('Mod1 Grades'!N30&lt;=GRADING!J$20,GRADING!C$20,IF('Mod1 Grades'!N30&lt;=GRADING!J$21,GRADING!C$21,IF('Mod1 Grades'!N30&lt;=GRADING!J$22,GRADING!C$22,IF('Mod1 Grades'!N30&lt;=GRADING!J$23,GRADING!C$23,IF('Mod1 Grades'!N30&lt;=GRADING!J$24,GRADING!C$24,IF('Mod1 Grades'!N30&lt;=GRADING!J$25,GRADING!C$25,IF('Mod1 Grades'!N30&lt;=GRADING!J$26,GRADING!C$26,IF('Mod1 Grades'!N30&lt;=GRADING!J$27,GRADING!C$27,IF('Mod1 Grades'!N30&lt;=GRADING!J$28,GRADING!C$28,IF('Mod1 Grades'!N30&lt;=GRADING!J$29,GRADING!C$29,IF('Mod1 Grades'!N30&lt;=GRADING!J$30,GRADING!C$30,IF('Mod1 Grades'!N30&lt;=GRADING!J$31,GRADING!C$31,IF('Mod1 Grades'!N30&lt;=GRADING!J$32,GRADING!C$32,GRADING!C$33))))))))))))))))</f>
        <v>FAIL</v>
      </c>
      <c r="P30" s="29">
        <f t="shared" ref="P30" si="48">SUMIFS($D$120:$L$120,$D$10:$L$10,"Add",D30:L30,"OK")</f>
        <v>0</v>
      </c>
      <c r="Q30" s="29">
        <f t="shared" ref="Q30" si="49">SUMIFS($D31:$L31,$D$10:$L$10,"Man",$D30:$L30,"OK")</f>
        <v>0</v>
      </c>
      <c r="R30" s="29">
        <f t="shared" ref="R30" si="50">SUMIFS($D31:$L31,$D$10:$L$10,"Add",$D30:$L30,"OK")</f>
        <v>0</v>
      </c>
      <c r="S30" s="29">
        <f t="shared" ref="S30" si="51">SUMIFS($D31:$L31,$D$10:$L$10,"Add",$D30:$L30,"OK",$D$13:$L$13,"H")</f>
        <v>0</v>
      </c>
      <c r="T30" s="29">
        <f t="shared" ref="T30" si="52">SUMIFS($D31:$L31,$D$10:$L$10,"Add",$D30:$L30,"OK",$D$13:$L$13,"L")</f>
        <v>0</v>
      </c>
      <c r="U30" s="151"/>
      <c r="V30" s="29" t="str">
        <f>IF('Mod1 Settings'!$M$34=1,IF(AND(M30="PASS",'Mod1 Grades'!R30&gt;='Mod1 Settings'!$P$34),"Achieved","No"),"Disabled")</f>
        <v>No</v>
      </c>
      <c r="W30" s="29">
        <f>IF(V30="Achieved",'Mod1 Settings'!$S$34,IF(V30="Disabled","n/a",0))</f>
        <v>0</v>
      </c>
      <c r="X30" s="29" t="str">
        <f>IF('Mod1 Settings'!$M$35=1,IF(M30="PASS","Achieved","No"),"Disabled")</f>
        <v>No</v>
      </c>
      <c r="Y30" s="29" t="str">
        <f t="shared" ref="Y30" si="53">IF(X30="Achieved","No limit for Carrots",IF(X30="Disabled","n/a","Carrots Limited"))</f>
        <v>Carrots Limited</v>
      </c>
      <c r="Z30" s="29" t="s">
        <v>440</v>
      </c>
      <c r="AA30" s="29" t="s">
        <v>440</v>
      </c>
      <c r="AB30" s="29" t="s">
        <v>440</v>
      </c>
      <c r="AC30" s="29" t="s">
        <v>440</v>
      </c>
      <c r="AD30" s="29" t="s">
        <v>440</v>
      </c>
      <c r="AE30" s="29" t="s">
        <v>440</v>
      </c>
      <c r="AF30" s="29" t="s">
        <v>440</v>
      </c>
      <c r="AG30" s="29" t="s">
        <v>440</v>
      </c>
      <c r="AH30" s="29" t="s">
        <v>440</v>
      </c>
      <c r="AI30" s="29" t="s">
        <v>440</v>
      </c>
    </row>
    <row r="31" spans="1:35" ht="18" customHeight="1" x14ac:dyDescent="0.25">
      <c r="A31" s="192"/>
      <c r="B31" s="194"/>
      <c r="C31" s="135" t="s">
        <v>309</v>
      </c>
      <c r="D31" s="142"/>
      <c r="E31" s="142"/>
      <c r="F31" s="142"/>
      <c r="G31" s="142"/>
      <c r="H31" s="142"/>
      <c r="I31" s="142"/>
      <c r="J31" s="143"/>
      <c r="K31" s="143"/>
      <c r="L31" s="143"/>
      <c r="M31" s="138">
        <f t="shared" ref="M31" si="54">SUM(D31:L31)</f>
        <v>0</v>
      </c>
    </row>
    <row r="32" spans="1:35" ht="18" customHeight="1" x14ac:dyDescent="0.25">
      <c r="A32" s="191">
        <f>StudentsSummary!$B18</f>
        <v>8</v>
      </c>
      <c r="B32" s="193" t="str">
        <f>_xlfn.CONCAT(StudentsSummary!$C18," ",StudentsSummary!$D18)</f>
        <v>Surname8 Name8</v>
      </c>
      <c r="C32" s="135" t="s">
        <v>308</v>
      </c>
      <c r="D32" s="142"/>
      <c r="E32" s="142"/>
      <c r="F32" s="142"/>
      <c r="G32" s="142"/>
      <c r="H32" s="142"/>
      <c r="I32" s="142"/>
      <c r="J32" s="143"/>
      <c r="K32" s="143"/>
      <c r="L32" s="143"/>
      <c r="M32" s="138" t="str">
        <f t="shared" ref="M32" si="55">IF(COUNTIFS($D$10:$L$10,"Man",D32:L32,"OK")=COUNTIF($D$10:$L$10,"Man"),"PASS","FAIL")</f>
        <v>FAIL</v>
      </c>
      <c r="N32" s="138">
        <f t="shared" ref="N32" si="56">SUM(P32,Q32,R32,U32,W32,AA32,AC32,AE32,AG32,AI32)</f>
        <v>0</v>
      </c>
      <c r="O32" s="138" t="str">
        <f>IF($M32&lt;&gt;"PASS","FAIL",IF(N32&gt;GRADING!$D$12,GRADING!$D$15,IF('Mod1 Grades'!N32&lt;=GRADING!J$19,GRADING!C$19,IF('Mod1 Grades'!N32&lt;=GRADING!J$20,GRADING!C$20,IF('Mod1 Grades'!N32&lt;=GRADING!J$21,GRADING!C$21,IF('Mod1 Grades'!N32&lt;=GRADING!J$22,GRADING!C$22,IF('Mod1 Grades'!N32&lt;=GRADING!J$23,GRADING!C$23,IF('Mod1 Grades'!N32&lt;=GRADING!J$24,GRADING!C$24,IF('Mod1 Grades'!N32&lt;=GRADING!J$25,GRADING!C$25,IF('Mod1 Grades'!N32&lt;=GRADING!J$26,GRADING!C$26,IF('Mod1 Grades'!N32&lt;=GRADING!J$27,GRADING!C$27,IF('Mod1 Grades'!N32&lt;=GRADING!J$28,GRADING!C$28,IF('Mod1 Grades'!N32&lt;=GRADING!J$29,GRADING!C$29,IF('Mod1 Grades'!N32&lt;=GRADING!J$30,GRADING!C$30,IF('Mod1 Grades'!N32&lt;=GRADING!J$31,GRADING!C$31,IF('Mod1 Grades'!N32&lt;=GRADING!J$32,GRADING!C$32,GRADING!C$33))))))))))))))))</f>
        <v>FAIL</v>
      </c>
      <c r="P32" s="29">
        <f t="shared" ref="P32" si="57">SUMIFS($D$120:$L$120,$D$10:$L$10,"Add",D32:L32,"OK")</f>
        <v>0</v>
      </c>
      <c r="Q32" s="29">
        <f t="shared" ref="Q32" si="58">SUMIFS($D33:$L33,$D$10:$L$10,"Man",$D32:$L32,"OK")</f>
        <v>0</v>
      </c>
      <c r="R32" s="29">
        <f t="shared" ref="R32" si="59">SUMIFS($D33:$L33,$D$10:$L$10,"Add",$D32:$L32,"OK")</f>
        <v>0</v>
      </c>
      <c r="S32" s="29">
        <f t="shared" ref="S32" si="60">SUMIFS($D33:$L33,$D$10:$L$10,"Add",$D32:$L32,"OK",$D$13:$L$13,"H")</f>
        <v>0</v>
      </c>
      <c r="T32" s="29">
        <f t="shared" ref="T32" si="61">SUMIFS($D33:$L33,$D$10:$L$10,"Add",$D32:$L32,"OK",$D$13:$L$13,"L")</f>
        <v>0</v>
      </c>
      <c r="U32" s="151"/>
      <c r="V32" s="29" t="str">
        <f>IF('Mod1 Settings'!$M$34=1,IF(AND(M32="PASS",'Mod1 Grades'!R32&gt;='Mod1 Settings'!$P$34),"Achieved","No"),"Disabled")</f>
        <v>No</v>
      </c>
      <c r="W32" s="29">
        <f>IF(V32="Achieved",'Mod1 Settings'!$S$34,IF(V32="Disabled","n/a",0))</f>
        <v>0</v>
      </c>
      <c r="X32" s="29" t="str">
        <f>IF('Mod1 Settings'!$M$35=1,IF(M32="PASS","Achieved","No"),"Disabled")</f>
        <v>No</v>
      </c>
      <c r="Y32" s="29" t="str">
        <f t="shared" ref="Y32" si="62">IF(X32="Achieved","No limit for Carrots",IF(X32="Disabled","n/a","Carrots Limited"))</f>
        <v>Carrots Limited</v>
      </c>
      <c r="Z32" s="29" t="s">
        <v>440</v>
      </c>
      <c r="AA32" s="29" t="s">
        <v>440</v>
      </c>
      <c r="AB32" s="29" t="s">
        <v>440</v>
      </c>
      <c r="AC32" s="29" t="s">
        <v>440</v>
      </c>
      <c r="AD32" s="29" t="s">
        <v>440</v>
      </c>
      <c r="AE32" s="29" t="s">
        <v>440</v>
      </c>
      <c r="AF32" s="29" t="s">
        <v>440</v>
      </c>
      <c r="AG32" s="29" t="s">
        <v>440</v>
      </c>
      <c r="AH32" s="29" t="s">
        <v>440</v>
      </c>
      <c r="AI32" s="29" t="s">
        <v>440</v>
      </c>
    </row>
    <row r="33" spans="1:35" ht="18" customHeight="1" x14ac:dyDescent="0.25">
      <c r="A33" s="192"/>
      <c r="B33" s="194"/>
      <c r="C33" s="135" t="s">
        <v>309</v>
      </c>
      <c r="D33" s="142"/>
      <c r="E33" s="142"/>
      <c r="F33" s="142"/>
      <c r="G33" s="142"/>
      <c r="H33" s="142"/>
      <c r="I33" s="142"/>
      <c r="J33" s="143"/>
      <c r="K33" s="143"/>
      <c r="L33" s="143"/>
      <c r="M33" s="138">
        <f t="shared" ref="M33" si="63">SUM(D33:L33)</f>
        <v>0</v>
      </c>
    </row>
    <row r="34" spans="1:35" ht="18" customHeight="1" x14ac:dyDescent="0.25">
      <c r="A34" s="191">
        <f>StudentsSummary!$B19</f>
        <v>9</v>
      </c>
      <c r="B34" s="193" t="str">
        <f>_xlfn.CONCAT(StudentsSummary!$C19," ",StudentsSummary!$D19)</f>
        <v>Surname9 Name9</v>
      </c>
      <c r="C34" s="135" t="s">
        <v>308</v>
      </c>
      <c r="D34" s="142"/>
      <c r="E34" s="142"/>
      <c r="F34" s="142"/>
      <c r="G34" s="142"/>
      <c r="H34" s="142"/>
      <c r="I34" s="142"/>
      <c r="J34" s="143"/>
      <c r="K34" s="143"/>
      <c r="L34" s="143"/>
      <c r="M34" s="138" t="str">
        <f t="shared" ref="M34" si="64">IF(COUNTIFS($D$10:$L$10,"Man",D34:L34,"OK")=COUNTIF($D$10:$L$10,"Man"),"PASS","FAIL")</f>
        <v>FAIL</v>
      </c>
      <c r="N34" s="138">
        <f t="shared" ref="N34" si="65">SUM(P34,Q34,R34,U34,W34,AA34,AC34,AE34,AG34,AI34)</f>
        <v>0</v>
      </c>
      <c r="O34" s="138" t="str">
        <f>IF($M34&lt;&gt;"PASS","FAIL",IF(N34&gt;GRADING!$D$12,GRADING!$D$15,IF('Mod1 Grades'!N34&lt;=GRADING!J$19,GRADING!C$19,IF('Mod1 Grades'!N34&lt;=GRADING!J$20,GRADING!C$20,IF('Mod1 Grades'!N34&lt;=GRADING!J$21,GRADING!C$21,IF('Mod1 Grades'!N34&lt;=GRADING!J$22,GRADING!C$22,IF('Mod1 Grades'!N34&lt;=GRADING!J$23,GRADING!C$23,IF('Mod1 Grades'!N34&lt;=GRADING!J$24,GRADING!C$24,IF('Mod1 Grades'!N34&lt;=GRADING!J$25,GRADING!C$25,IF('Mod1 Grades'!N34&lt;=GRADING!J$26,GRADING!C$26,IF('Mod1 Grades'!N34&lt;=GRADING!J$27,GRADING!C$27,IF('Mod1 Grades'!N34&lt;=GRADING!J$28,GRADING!C$28,IF('Mod1 Grades'!N34&lt;=GRADING!J$29,GRADING!C$29,IF('Mod1 Grades'!N34&lt;=GRADING!J$30,GRADING!C$30,IF('Mod1 Grades'!N34&lt;=GRADING!J$31,GRADING!C$31,IF('Mod1 Grades'!N34&lt;=GRADING!J$32,GRADING!C$32,GRADING!C$33))))))))))))))))</f>
        <v>FAIL</v>
      </c>
      <c r="P34" s="29">
        <f t="shared" ref="P34" si="66">SUMIFS($D$120:$L$120,$D$10:$L$10,"Add",D34:L34,"OK")</f>
        <v>0</v>
      </c>
      <c r="Q34" s="29">
        <f t="shared" ref="Q34" si="67">SUMIFS($D35:$L35,$D$10:$L$10,"Man",$D34:$L34,"OK")</f>
        <v>0</v>
      </c>
      <c r="R34" s="29">
        <f t="shared" ref="R34" si="68">SUMIFS($D35:$L35,$D$10:$L$10,"Add",$D34:$L34,"OK")</f>
        <v>0</v>
      </c>
      <c r="S34" s="29">
        <f t="shared" ref="S34" si="69">SUMIFS($D35:$L35,$D$10:$L$10,"Add",$D34:$L34,"OK",$D$13:$L$13,"H")</f>
        <v>0</v>
      </c>
      <c r="T34" s="29">
        <f t="shared" ref="T34" si="70">SUMIFS($D35:$L35,$D$10:$L$10,"Add",$D34:$L34,"OK",$D$13:$L$13,"L")</f>
        <v>0</v>
      </c>
      <c r="U34" s="151"/>
      <c r="V34" s="29" t="str">
        <f>IF('Mod1 Settings'!$M$34=1,IF(AND(M34="PASS",'Mod1 Grades'!R34&gt;='Mod1 Settings'!$P$34),"Achieved","No"),"Disabled")</f>
        <v>No</v>
      </c>
      <c r="W34" s="29">
        <f>IF(V34="Achieved",'Mod1 Settings'!$S$34,IF(V34="Disabled","n/a",0))</f>
        <v>0</v>
      </c>
      <c r="X34" s="29" t="str">
        <f>IF('Mod1 Settings'!$M$35=1,IF(M34="PASS","Achieved","No"),"Disabled")</f>
        <v>No</v>
      </c>
      <c r="Y34" s="29" t="str">
        <f t="shared" ref="Y34" si="71">IF(X34="Achieved","No limit for Carrots",IF(X34="Disabled","n/a","Carrots Limited"))</f>
        <v>Carrots Limited</v>
      </c>
      <c r="Z34" s="29" t="s">
        <v>440</v>
      </c>
      <c r="AA34" s="29" t="s">
        <v>440</v>
      </c>
      <c r="AB34" s="29" t="s">
        <v>440</v>
      </c>
      <c r="AC34" s="29" t="s">
        <v>440</v>
      </c>
      <c r="AD34" s="29" t="s">
        <v>440</v>
      </c>
      <c r="AE34" s="29" t="s">
        <v>440</v>
      </c>
      <c r="AF34" s="29" t="s">
        <v>440</v>
      </c>
      <c r="AG34" s="29" t="s">
        <v>440</v>
      </c>
      <c r="AH34" s="29" t="s">
        <v>440</v>
      </c>
      <c r="AI34" s="29" t="s">
        <v>440</v>
      </c>
    </row>
    <row r="35" spans="1:35" ht="18" customHeight="1" x14ac:dyDescent="0.25">
      <c r="A35" s="192"/>
      <c r="B35" s="194"/>
      <c r="C35" s="135" t="s">
        <v>309</v>
      </c>
      <c r="D35" s="142"/>
      <c r="E35" s="142"/>
      <c r="F35" s="142"/>
      <c r="G35" s="142"/>
      <c r="H35" s="142"/>
      <c r="I35" s="142"/>
      <c r="J35" s="143"/>
      <c r="K35" s="143"/>
      <c r="L35" s="143"/>
      <c r="M35" s="138">
        <f t="shared" ref="M35" si="72">SUM(D35:L35)</f>
        <v>0</v>
      </c>
    </row>
    <row r="36" spans="1:35" ht="18" customHeight="1" x14ac:dyDescent="0.25">
      <c r="A36" s="191">
        <f>StudentsSummary!$B20</f>
        <v>10</v>
      </c>
      <c r="B36" s="193" t="str">
        <f>_xlfn.CONCAT(StudentsSummary!$C20," ",StudentsSummary!$D20)</f>
        <v>Surname10 Name10</v>
      </c>
      <c r="C36" s="135" t="s">
        <v>308</v>
      </c>
      <c r="D36" s="142"/>
      <c r="E36" s="142"/>
      <c r="F36" s="142"/>
      <c r="G36" s="142"/>
      <c r="H36" s="142"/>
      <c r="I36" s="142"/>
      <c r="J36" s="143"/>
      <c r="K36" s="143"/>
      <c r="L36" s="143"/>
      <c r="M36" s="138" t="str">
        <f t="shared" ref="M36" si="73">IF(COUNTIFS($D$10:$L$10,"Man",D36:L36,"OK")=COUNTIF($D$10:$L$10,"Man"),"PASS","FAIL")</f>
        <v>FAIL</v>
      </c>
      <c r="N36" s="138">
        <f t="shared" ref="N36" si="74">SUM(P36,Q36,R36,U36,W36,AA36,AC36,AE36,AG36,AI36)</f>
        <v>0</v>
      </c>
      <c r="O36" s="138" t="str">
        <f>IF($M36&lt;&gt;"PASS","FAIL",IF(N36&gt;GRADING!$D$12,GRADING!$D$15,IF('Mod1 Grades'!N36&lt;=GRADING!J$19,GRADING!C$19,IF('Mod1 Grades'!N36&lt;=GRADING!J$20,GRADING!C$20,IF('Mod1 Grades'!N36&lt;=GRADING!J$21,GRADING!C$21,IF('Mod1 Grades'!N36&lt;=GRADING!J$22,GRADING!C$22,IF('Mod1 Grades'!N36&lt;=GRADING!J$23,GRADING!C$23,IF('Mod1 Grades'!N36&lt;=GRADING!J$24,GRADING!C$24,IF('Mod1 Grades'!N36&lt;=GRADING!J$25,GRADING!C$25,IF('Mod1 Grades'!N36&lt;=GRADING!J$26,GRADING!C$26,IF('Mod1 Grades'!N36&lt;=GRADING!J$27,GRADING!C$27,IF('Mod1 Grades'!N36&lt;=GRADING!J$28,GRADING!C$28,IF('Mod1 Grades'!N36&lt;=GRADING!J$29,GRADING!C$29,IF('Mod1 Grades'!N36&lt;=GRADING!J$30,GRADING!C$30,IF('Mod1 Grades'!N36&lt;=GRADING!J$31,GRADING!C$31,IF('Mod1 Grades'!N36&lt;=GRADING!J$32,GRADING!C$32,GRADING!C$33))))))))))))))))</f>
        <v>FAIL</v>
      </c>
      <c r="P36" s="29">
        <f t="shared" ref="P36" si="75">SUMIFS($D$120:$L$120,$D$10:$L$10,"Add",D36:L36,"OK")</f>
        <v>0</v>
      </c>
      <c r="Q36" s="29">
        <f t="shared" ref="Q36" si="76">SUMIFS($D37:$L37,$D$10:$L$10,"Man",$D36:$L36,"OK")</f>
        <v>0</v>
      </c>
      <c r="R36" s="29">
        <f t="shared" ref="R36" si="77">SUMIFS($D37:$L37,$D$10:$L$10,"Add",$D36:$L36,"OK")</f>
        <v>0</v>
      </c>
      <c r="S36" s="29">
        <f t="shared" ref="S36" si="78">SUMIFS($D37:$L37,$D$10:$L$10,"Add",$D36:$L36,"OK",$D$13:$L$13,"H")</f>
        <v>0</v>
      </c>
      <c r="T36" s="29">
        <f t="shared" ref="T36" si="79">SUMIFS($D37:$L37,$D$10:$L$10,"Add",$D36:$L36,"OK",$D$13:$L$13,"L")</f>
        <v>0</v>
      </c>
      <c r="U36" s="151"/>
      <c r="V36" s="29" t="str">
        <f>IF('Mod1 Settings'!$M$34=1,IF(AND(M36="PASS",'Mod1 Grades'!R36&gt;='Mod1 Settings'!$P$34),"Achieved","No"),"Disabled")</f>
        <v>No</v>
      </c>
      <c r="W36" s="29">
        <f>IF(V36="Achieved",'Mod1 Settings'!$S$34,IF(V36="Disabled","n/a",0))</f>
        <v>0</v>
      </c>
      <c r="X36" s="29" t="str">
        <f>IF('Mod1 Settings'!$M$35=1,IF(M36="PASS","Achieved","No"),"Disabled")</f>
        <v>No</v>
      </c>
      <c r="Y36" s="29" t="str">
        <f t="shared" ref="Y36" si="80">IF(X36="Achieved","No limit for Carrots",IF(X36="Disabled","n/a","Carrots Limited"))</f>
        <v>Carrots Limited</v>
      </c>
      <c r="Z36" s="29" t="s">
        <v>440</v>
      </c>
      <c r="AA36" s="29" t="s">
        <v>440</v>
      </c>
      <c r="AB36" s="29" t="s">
        <v>440</v>
      </c>
      <c r="AC36" s="29" t="s">
        <v>440</v>
      </c>
      <c r="AD36" s="29" t="s">
        <v>440</v>
      </c>
      <c r="AE36" s="29" t="s">
        <v>440</v>
      </c>
      <c r="AF36" s="29" t="s">
        <v>440</v>
      </c>
      <c r="AG36" s="29" t="s">
        <v>440</v>
      </c>
      <c r="AH36" s="29" t="s">
        <v>440</v>
      </c>
      <c r="AI36" s="29" t="s">
        <v>440</v>
      </c>
    </row>
    <row r="37" spans="1:35" ht="18" customHeight="1" x14ac:dyDescent="0.25">
      <c r="A37" s="192"/>
      <c r="B37" s="194"/>
      <c r="C37" s="135" t="s">
        <v>309</v>
      </c>
      <c r="D37" s="142"/>
      <c r="E37" s="142"/>
      <c r="F37" s="142"/>
      <c r="G37" s="142"/>
      <c r="H37" s="142"/>
      <c r="I37" s="142"/>
      <c r="J37" s="143"/>
      <c r="K37" s="143"/>
      <c r="L37" s="143"/>
      <c r="M37" s="138">
        <f t="shared" ref="M37" si="81">SUM(D37:L37)</f>
        <v>0</v>
      </c>
    </row>
    <row r="38" spans="1:35" ht="18" customHeight="1" x14ac:dyDescent="0.25">
      <c r="A38" s="191">
        <f>StudentsSummary!$B21</f>
        <v>11</v>
      </c>
      <c r="B38" s="193" t="str">
        <f>_xlfn.CONCAT(StudentsSummary!$C21," ",StudentsSummary!$D21)</f>
        <v>Surname11 Name11</v>
      </c>
      <c r="C38" s="135" t="s">
        <v>308</v>
      </c>
      <c r="D38" s="142"/>
      <c r="E38" s="142"/>
      <c r="F38" s="142"/>
      <c r="G38" s="142"/>
      <c r="H38" s="142"/>
      <c r="I38" s="142"/>
      <c r="J38" s="143"/>
      <c r="K38" s="143"/>
      <c r="L38" s="143"/>
      <c r="M38" s="138" t="str">
        <f t="shared" ref="M38" si="82">IF(COUNTIFS($D$10:$L$10,"Man",D38:L38,"OK")=COUNTIF($D$10:$L$10,"Man"),"PASS","FAIL")</f>
        <v>FAIL</v>
      </c>
      <c r="N38" s="138">
        <f t="shared" ref="N38" si="83">SUM(P38,Q38,R38,U38,W38,AA38,AC38,AE38,AG38,AI38)</f>
        <v>0</v>
      </c>
      <c r="O38" s="138" t="str">
        <f>IF($M38&lt;&gt;"PASS","FAIL",IF(N38&gt;GRADING!$D$12,GRADING!$D$15,IF('Mod1 Grades'!N38&lt;=GRADING!J$19,GRADING!C$19,IF('Mod1 Grades'!N38&lt;=GRADING!J$20,GRADING!C$20,IF('Mod1 Grades'!N38&lt;=GRADING!J$21,GRADING!C$21,IF('Mod1 Grades'!N38&lt;=GRADING!J$22,GRADING!C$22,IF('Mod1 Grades'!N38&lt;=GRADING!J$23,GRADING!C$23,IF('Mod1 Grades'!N38&lt;=GRADING!J$24,GRADING!C$24,IF('Mod1 Grades'!N38&lt;=GRADING!J$25,GRADING!C$25,IF('Mod1 Grades'!N38&lt;=GRADING!J$26,GRADING!C$26,IF('Mod1 Grades'!N38&lt;=GRADING!J$27,GRADING!C$27,IF('Mod1 Grades'!N38&lt;=GRADING!J$28,GRADING!C$28,IF('Mod1 Grades'!N38&lt;=GRADING!J$29,GRADING!C$29,IF('Mod1 Grades'!N38&lt;=GRADING!J$30,GRADING!C$30,IF('Mod1 Grades'!N38&lt;=GRADING!J$31,GRADING!C$31,IF('Mod1 Grades'!N38&lt;=GRADING!J$32,GRADING!C$32,GRADING!C$33))))))))))))))))</f>
        <v>FAIL</v>
      </c>
      <c r="P38" s="29">
        <f t="shared" ref="P38" si="84">SUMIFS($D$120:$L$120,$D$10:$L$10,"Add",D38:L38,"OK")</f>
        <v>0</v>
      </c>
      <c r="Q38" s="29">
        <f t="shared" ref="Q38" si="85">SUMIFS($D39:$L39,$D$10:$L$10,"Man",$D38:$L38,"OK")</f>
        <v>0</v>
      </c>
      <c r="R38" s="29">
        <f t="shared" ref="R38" si="86">SUMIFS($D39:$L39,$D$10:$L$10,"Add",$D38:$L38,"OK")</f>
        <v>0</v>
      </c>
      <c r="S38" s="29">
        <f t="shared" ref="S38" si="87">SUMIFS($D39:$L39,$D$10:$L$10,"Add",$D38:$L38,"OK",$D$13:$L$13,"H")</f>
        <v>0</v>
      </c>
      <c r="T38" s="29">
        <f t="shared" ref="T38" si="88">SUMIFS($D39:$L39,$D$10:$L$10,"Add",$D38:$L38,"OK",$D$13:$L$13,"L")</f>
        <v>0</v>
      </c>
      <c r="U38" s="151"/>
      <c r="V38" s="29" t="str">
        <f>IF('Mod1 Settings'!$M$34=1,IF(AND(M38="PASS",'Mod1 Grades'!R38&gt;='Mod1 Settings'!$P$34),"Achieved","No"),"Disabled")</f>
        <v>No</v>
      </c>
      <c r="W38" s="29">
        <f>IF(V38="Achieved",'Mod1 Settings'!$S$34,IF(V38="Disabled","n/a",0))</f>
        <v>0</v>
      </c>
      <c r="X38" s="29" t="str">
        <f>IF('Mod1 Settings'!$M$35=1,IF(M38="PASS","Achieved","No"),"Disabled")</f>
        <v>No</v>
      </c>
      <c r="Y38" s="29" t="str">
        <f t="shared" ref="Y38" si="89">IF(X38="Achieved","No limit for Carrots",IF(X38="Disabled","n/a","Carrots Limited"))</f>
        <v>Carrots Limited</v>
      </c>
      <c r="Z38" s="29" t="s">
        <v>440</v>
      </c>
      <c r="AA38" s="29" t="s">
        <v>440</v>
      </c>
      <c r="AB38" s="29" t="s">
        <v>440</v>
      </c>
      <c r="AC38" s="29" t="s">
        <v>440</v>
      </c>
      <c r="AD38" s="29" t="s">
        <v>440</v>
      </c>
      <c r="AE38" s="29" t="s">
        <v>440</v>
      </c>
      <c r="AF38" s="29" t="s">
        <v>440</v>
      </c>
      <c r="AG38" s="29" t="s">
        <v>440</v>
      </c>
      <c r="AH38" s="29" t="s">
        <v>440</v>
      </c>
      <c r="AI38" s="29" t="s">
        <v>440</v>
      </c>
    </row>
    <row r="39" spans="1:35" ht="18" customHeight="1" x14ac:dyDescent="0.25">
      <c r="A39" s="192"/>
      <c r="B39" s="194"/>
      <c r="C39" s="135" t="s">
        <v>309</v>
      </c>
      <c r="D39" s="142"/>
      <c r="E39" s="142"/>
      <c r="F39" s="142"/>
      <c r="G39" s="142"/>
      <c r="H39" s="142"/>
      <c r="I39" s="142"/>
      <c r="J39" s="143"/>
      <c r="K39" s="143"/>
      <c r="L39" s="143"/>
      <c r="M39" s="138">
        <f t="shared" ref="M39" si="90">SUM(D39:L39)</f>
        <v>0</v>
      </c>
    </row>
    <row r="40" spans="1:35" ht="18" customHeight="1" x14ac:dyDescent="0.25">
      <c r="A40" s="191">
        <f>StudentsSummary!$B22</f>
        <v>12</v>
      </c>
      <c r="B40" s="193" t="str">
        <f>_xlfn.CONCAT(StudentsSummary!$C22," ",StudentsSummary!$D22)</f>
        <v>Surname12 Name12</v>
      </c>
      <c r="C40" s="135" t="s">
        <v>308</v>
      </c>
      <c r="D40" s="142"/>
      <c r="E40" s="142"/>
      <c r="F40" s="142"/>
      <c r="G40" s="142"/>
      <c r="H40" s="142"/>
      <c r="I40" s="142"/>
      <c r="J40" s="143"/>
      <c r="K40" s="143"/>
      <c r="L40" s="143"/>
      <c r="M40" s="138" t="str">
        <f t="shared" ref="M40" si="91">IF(COUNTIFS($D$10:$L$10,"Man",D40:L40,"OK")=COUNTIF($D$10:$L$10,"Man"),"PASS","FAIL")</f>
        <v>FAIL</v>
      </c>
      <c r="N40" s="138">
        <f t="shared" ref="N40" si="92">SUM(P40,Q40,R40,U40,W40,AA40,AC40,AE40,AG40,AI40)</f>
        <v>0</v>
      </c>
      <c r="O40" s="138" t="str">
        <f>IF($M40&lt;&gt;"PASS","FAIL",IF(N40&gt;GRADING!$D$12,GRADING!$D$15,IF('Mod1 Grades'!N40&lt;=GRADING!J$19,GRADING!C$19,IF('Mod1 Grades'!N40&lt;=GRADING!J$20,GRADING!C$20,IF('Mod1 Grades'!N40&lt;=GRADING!J$21,GRADING!C$21,IF('Mod1 Grades'!N40&lt;=GRADING!J$22,GRADING!C$22,IF('Mod1 Grades'!N40&lt;=GRADING!J$23,GRADING!C$23,IF('Mod1 Grades'!N40&lt;=GRADING!J$24,GRADING!C$24,IF('Mod1 Grades'!N40&lt;=GRADING!J$25,GRADING!C$25,IF('Mod1 Grades'!N40&lt;=GRADING!J$26,GRADING!C$26,IF('Mod1 Grades'!N40&lt;=GRADING!J$27,GRADING!C$27,IF('Mod1 Grades'!N40&lt;=GRADING!J$28,GRADING!C$28,IF('Mod1 Grades'!N40&lt;=GRADING!J$29,GRADING!C$29,IF('Mod1 Grades'!N40&lt;=GRADING!J$30,GRADING!C$30,IF('Mod1 Grades'!N40&lt;=GRADING!J$31,GRADING!C$31,IF('Mod1 Grades'!N40&lt;=GRADING!J$32,GRADING!C$32,GRADING!C$33))))))))))))))))</f>
        <v>FAIL</v>
      </c>
      <c r="P40" s="29">
        <f t="shared" ref="P40" si="93">SUMIFS($D$120:$L$120,$D$10:$L$10,"Add",D40:L40,"OK")</f>
        <v>0</v>
      </c>
      <c r="Q40" s="29">
        <f t="shared" ref="Q40" si="94">SUMIFS($D41:$L41,$D$10:$L$10,"Man",$D40:$L40,"OK")</f>
        <v>0</v>
      </c>
      <c r="R40" s="29">
        <f t="shared" ref="R40" si="95">SUMIFS($D41:$L41,$D$10:$L$10,"Add",$D40:$L40,"OK")</f>
        <v>0</v>
      </c>
      <c r="S40" s="29">
        <f t="shared" ref="S40" si="96">SUMIFS($D41:$L41,$D$10:$L$10,"Add",$D40:$L40,"OK",$D$13:$L$13,"H")</f>
        <v>0</v>
      </c>
      <c r="T40" s="29">
        <f t="shared" ref="T40" si="97">SUMIFS($D41:$L41,$D$10:$L$10,"Add",$D40:$L40,"OK",$D$13:$L$13,"L")</f>
        <v>0</v>
      </c>
      <c r="U40" s="151"/>
      <c r="V40" s="29" t="str">
        <f>IF('Mod1 Settings'!$M$34=1,IF(AND(M40="PASS",'Mod1 Grades'!R40&gt;='Mod1 Settings'!$P$34),"Achieved","No"),"Disabled")</f>
        <v>No</v>
      </c>
      <c r="W40" s="29">
        <f>IF(V40="Achieved",'Mod1 Settings'!$S$34,IF(V40="Disabled","n/a",0))</f>
        <v>0</v>
      </c>
      <c r="X40" s="29" t="str">
        <f>IF('Mod1 Settings'!$M$35=1,IF(M40="PASS","Achieved","No"),"Disabled")</f>
        <v>No</v>
      </c>
      <c r="Y40" s="29" t="str">
        <f t="shared" ref="Y40" si="98">IF(X40="Achieved","No limit for Carrots",IF(X40="Disabled","n/a","Carrots Limited"))</f>
        <v>Carrots Limited</v>
      </c>
      <c r="Z40" s="29" t="s">
        <v>440</v>
      </c>
      <c r="AA40" s="29" t="s">
        <v>440</v>
      </c>
      <c r="AB40" s="29" t="s">
        <v>440</v>
      </c>
      <c r="AC40" s="29" t="s">
        <v>440</v>
      </c>
      <c r="AD40" s="29" t="s">
        <v>440</v>
      </c>
      <c r="AE40" s="29" t="s">
        <v>440</v>
      </c>
      <c r="AF40" s="29" t="s">
        <v>440</v>
      </c>
      <c r="AG40" s="29" t="s">
        <v>440</v>
      </c>
      <c r="AH40" s="29" t="s">
        <v>440</v>
      </c>
      <c r="AI40" s="29" t="s">
        <v>440</v>
      </c>
    </row>
    <row r="41" spans="1:35" ht="18" customHeight="1" x14ac:dyDescent="0.25">
      <c r="A41" s="192"/>
      <c r="B41" s="194"/>
      <c r="C41" s="135" t="s">
        <v>309</v>
      </c>
      <c r="D41" s="142"/>
      <c r="E41" s="142"/>
      <c r="F41" s="142"/>
      <c r="G41" s="142"/>
      <c r="H41" s="142"/>
      <c r="I41" s="142"/>
      <c r="J41" s="143"/>
      <c r="K41" s="143"/>
      <c r="L41" s="143"/>
      <c r="M41" s="138">
        <f t="shared" ref="M41" si="99">SUM(D41:L41)</f>
        <v>0</v>
      </c>
    </row>
    <row r="42" spans="1:35" ht="18" customHeight="1" x14ac:dyDescent="0.25">
      <c r="A42" s="191">
        <f>StudentsSummary!$B23</f>
        <v>13</v>
      </c>
      <c r="B42" s="193" t="str">
        <f>_xlfn.CONCAT(StudentsSummary!$C23," ",StudentsSummary!$D23)</f>
        <v>Surname13 Name13</v>
      </c>
      <c r="C42" s="135" t="s">
        <v>308</v>
      </c>
      <c r="D42" s="142"/>
      <c r="E42" s="142"/>
      <c r="F42" s="142"/>
      <c r="G42" s="142"/>
      <c r="H42" s="142"/>
      <c r="I42" s="142"/>
      <c r="J42" s="143"/>
      <c r="K42" s="143"/>
      <c r="L42" s="143"/>
      <c r="M42" s="138" t="str">
        <f t="shared" ref="M42" si="100">IF(COUNTIFS($D$10:$L$10,"Man",D42:L42,"OK")=COUNTIF($D$10:$L$10,"Man"),"PASS","FAIL")</f>
        <v>FAIL</v>
      </c>
      <c r="N42" s="138">
        <f t="shared" ref="N42" si="101">SUM(P42,Q42,R42,U42,W42,AA42,AC42,AE42,AG42,AI42)</f>
        <v>0</v>
      </c>
      <c r="O42" s="138" t="str">
        <f>IF($M42&lt;&gt;"PASS","FAIL",IF(N42&gt;GRADING!$D$12,GRADING!$D$15,IF('Mod1 Grades'!N42&lt;=GRADING!J$19,GRADING!C$19,IF('Mod1 Grades'!N42&lt;=GRADING!J$20,GRADING!C$20,IF('Mod1 Grades'!N42&lt;=GRADING!J$21,GRADING!C$21,IF('Mod1 Grades'!N42&lt;=GRADING!J$22,GRADING!C$22,IF('Mod1 Grades'!N42&lt;=GRADING!J$23,GRADING!C$23,IF('Mod1 Grades'!N42&lt;=GRADING!J$24,GRADING!C$24,IF('Mod1 Grades'!N42&lt;=GRADING!J$25,GRADING!C$25,IF('Mod1 Grades'!N42&lt;=GRADING!J$26,GRADING!C$26,IF('Mod1 Grades'!N42&lt;=GRADING!J$27,GRADING!C$27,IF('Mod1 Grades'!N42&lt;=GRADING!J$28,GRADING!C$28,IF('Mod1 Grades'!N42&lt;=GRADING!J$29,GRADING!C$29,IF('Mod1 Grades'!N42&lt;=GRADING!J$30,GRADING!C$30,IF('Mod1 Grades'!N42&lt;=GRADING!J$31,GRADING!C$31,IF('Mod1 Grades'!N42&lt;=GRADING!J$32,GRADING!C$32,GRADING!C$33))))))))))))))))</f>
        <v>FAIL</v>
      </c>
      <c r="P42" s="29">
        <f t="shared" ref="P42" si="102">SUMIFS($D$120:$L$120,$D$10:$L$10,"Add",D42:L42,"OK")</f>
        <v>0</v>
      </c>
      <c r="Q42" s="29">
        <f t="shared" ref="Q42" si="103">SUMIFS($D43:$L43,$D$10:$L$10,"Man",$D42:$L42,"OK")</f>
        <v>0</v>
      </c>
      <c r="R42" s="29">
        <f t="shared" ref="R42" si="104">SUMIFS($D43:$L43,$D$10:$L$10,"Add",$D42:$L42,"OK")</f>
        <v>0</v>
      </c>
      <c r="S42" s="29">
        <f t="shared" ref="S42" si="105">SUMIFS($D43:$L43,$D$10:$L$10,"Add",$D42:$L42,"OK",$D$13:$L$13,"H")</f>
        <v>0</v>
      </c>
      <c r="T42" s="29">
        <f t="shared" ref="T42" si="106">SUMIFS($D43:$L43,$D$10:$L$10,"Add",$D42:$L42,"OK",$D$13:$L$13,"L")</f>
        <v>0</v>
      </c>
      <c r="U42" s="151"/>
      <c r="V42" s="29" t="str">
        <f>IF('Mod1 Settings'!$M$34=1,IF(AND(M42="PASS",'Mod1 Grades'!R42&gt;='Mod1 Settings'!$P$34),"Achieved","No"),"Disabled")</f>
        <v>No</v>
      </c>
      <c r="W42" s="29">
        <f>IF(V42="Achieved",'Mod1 Settings'!$S$34,IF(V42="Disabled","n/a",0))</f>
        <v>0</v>
      </c>
      <c r="X42" s="29" t="str">
        <f>IF('Mod1 Settings'!$M$35=1,IF(M42="PASS","Achieved","No"),"Disabled")</f>
        <v>No</v>
      </c>
      <c r="Y42" s="29" t="str">
        <f t="shared" ref="Y42" si="107">IF(X42="Achieved","No limit for Carrots",IF(X42="Disabled","n/a","Carrots Limited"))</f>
        <v>Carrots Limited</v>
      </c>
      <c r="Z42" s="29" t="s">
        <v>440</v>
      </c>
      <c r="AA42" s="29" t="s">
        <v>440</v>
      </c>
      <c r="AB42" s="29" t="s">
        <v>440</v>
      </c>
      <c r="AC42" s="29" t="s">
        <v>440</v>
      </c>
      <c r="AD42" s="29" t="s">
        <v>440</v>
      </c>
      <c r="AE42" s="29" t="s">
        <v>440</v>
      </c>
      <c r="AF42" s="29" t="s">
        <v>440</v>
      </c>
      <c r="AG42" s="29" t="s">
        <v>440</v>
      </c>
      <c r="AH42" s="29" t="s">
        <v>440</v>
      </c>
      <c r="AI42" s="29" t="s">
        <v>440</v>
      </c>
    </row>
    <row r="43" spans="1:35" ht="18" customHeight="1" x14ac:dyDescent="0.25">
      <c r="A43" s="192"/>
      <c r="B43" s="194"/>
      <c r="C43" s="135" t="s">
        <v>309</v>
      </c>
      <c r="D43" s="142"/>
      <c r="E43" s="142"/>
      <c r="F43" s="142"/>
      <c r="G43" s="142"/>
      <c r="H43" s="142"/>
      <c r="I43" s="142"/>
      <c r="J43" s="143"/>
      <c r="K43" s="143"/>
      <c r="L43" s="143"/>
      <c r="M43" s="138">
        <f t="shared" ref="M43" si="108">SUM(D43:L43)</f>
        <v>0</v>
      </c>
    </row>
    <row r="44" spans="1:35" ht="18" customHeight="1" x14ac:dyDescent="0.25">
      <c r="A44" s="191">
        <f>StudentsSummary!$B24</f>
        <v>14</v>
      </c>
      <c r="B44" s="193" t="str">
        <f>_xlfn.CONCAT(StudentsSummary!$C24," ",StudentsSummary!$D24)</f>
        <v>Surname14 Name14</v>
      </c>
      <c r="C44" s="135" t="s">
        <v>308</v>
      </c>
      <c r="D44" s="142"/>
      <c r="E44" s="142"/>
      <c r="F44" s="142"/>
      <c r="G44" s="142"/>
      <c r="H44" s="142"/>
      <c r="I44" s="142"/>
      <c r="J44" s="143"/>
      <c r="K44" s="143"/>
      <c r="L44" s="143"/>
      <c r="M44" s="138" t="str">
        <f t="shared" ref="M44" si="109">IF(COUNTIFS($D$10:$L$10,"Man",D44:L44,"OK")=COUNTIF($D$10:$L$10,"Man"),"PASS","FAIL")</f>
        <v>FAIL</v>
      </c>
      <c r="N44" s="138">
        <f t="shared" ref="N44" si="110">SUM(P44,Q44,R44,U44,W44,AA44,AC44,AE44,AG44,AI44)</f>
        <v>0</v>
      </c>
      <c r="O44" s="138" t="str">
        <f>IF($M44&lt;&gt;"PASS","FAIL",IF(N44&gt;GRADING!$D$12,GRADING!$D$15,IF('Mod1 Grades'!N44&lt;=GRADING!J$19,GRADING!C$19,IF('Mod1 Grades'!N44&lt;=GRADING!J$20,GRADING!C$20,IF('Mod1 Grades'!N44&lt;=GRADING!J$21,GRADING!C$21,IF('Mod1 Grades'!N44&lt;=GRADING!J$22,GRADING!C$22,IF('Mod1 Grades'!N44&lt;=GRADING!J$23,GRADING!C$23,IF('Mod1 Grades'!N44&lt;=GRADING!J$24,GRADING!C$24,IF('Mod1 Grades'!N44&lt;=GRADING!J$25,GRADING!C$25,IF('Mod1 Grades'!N44&lt;=GRADING!J$26,GRADING!C$26,IF('Mod1 Grades'!N44&lt;=GRADING!J$27,GRADING!C$27,IF('Mod1 Grades'!N44&lt;=GRADING!J$28,GRADING!C$28,IF('Mod1 Grades'!N44&lt;=GRADING!J$29,GRADING!C$29,IF('Mod1 Grades'!N44&lt;=GRADING!J$30,GRADING!C$30,IF('Mod1 Grades'!N44&lt;=GRADING!J$31,GRADING!C$31,IF('Mod1 Grades'!N44&lt;=GRADING!J$32,GRADING!C$32,GRADING!C$33))))))))))))))))</f>
        <v>FAIL</v>
      </c>
      <c r="P44" s="29">
        <f t="shared" ref="P44" si="111">SUMIFS($D$120:$L$120,$D$10:$L$10,"Add",D44:L44,"OK")</f>
        <v>0</v>
      </c>
      <c r="Q44" s="29">
        <f t="shared" ref="Q44" si="112">SUMIFS($D45:$L45,$D$10:$L$10,"Man",$D44:$L44,"OK")</f>
        <v>0</v>
      </c>
      <c r="R44" s="29">
        <f t="shared" ref="R44" si="113">SUMIFS($D45:$L45,$D$10:$L$10,"Add",$D44:$L44,"OK")</f>
        <v>0</v>
      </c>
      <c r="S44" s="29">
        <f t="shared" ref="S44" si="114">SUMIFS($D45:$L45,$D$10:$L$10,"Add",$D44:$L44,"OK",$D$13:$L$13,"H")</f>
        <v>0</v>
      </c>
      <c r="T44" s="29">
        <f t="shared" ref="T44" si="115">SUMIFS($D45:$L45,$D$10:$L$10,"Add",$D44:$L44,"OK",$D$13:$L$13,"L")</f>
        <v>0</v>
      </c>
      <c r="U44" s="151"/>
      <c r="V44" s="29" t="str">
        <f>IF('Mod1 Settings'!$M$34=1,IF(AND(M44="PASS",'Mod1 Grades'!R44&gt;='Mod1 Settings'!$P$34),"Achieved","No"),"Disabled")</f>
        <v>No</v>
      </c>
      <c r="W44" s="29">
        <f>IF(V44="Achieved",'Mod1 Settings'!$S$34,IF(V44="Disabled","n/a",0))</f>
        <v>0</v>
      </c>
      <c r="X44" s="29" t="str">
        <f>IF('Mod1 Settings'!$M$35=1,IF(M44="PASS","Achieved","No"),"Disabled")</f>
        <v>No</v>
      </c>
      <c r="Y44" s="29" t="str">
        <f t="shared" ref="Y44" si="116">IF(X44="Achieved","No limit for Carrots",IF(X44="Disabled","n/a","Carrots Limited"))</f>
        <v>Carrots Limited</v>
      </c>
      <c r="Z44" s="29" t="s">
        <v>440</v>
      </c>
      <c r="AA44" s="29" t="s">
        <v>440</v>
      </c>
      <c r="AB44" s="29" t="s">
        <v>440</v>
      </c>
      <c r="AC44" s="29" t="s">
        <v>440</v>
      </c>
      <c r="AD44" s="29" t="s">
        <v>440</v>
      </c>
      <c r="AE44" s="29" t="s">
        <v>440</v>
      </c>
      <c r="AF44" s="29" t="s">
        <v>440</v>
      </c>
      <c r="AG44" s="29" t="s">
        <v>440</v>
      </c>
      <c r="AH44" s="29" t="s">
        <v>440</v>
      </c>
      <c r="AI44" s="29" t="s">
        <v>440</v>
      </c>
    </row>
    <row r="45" spans="1:35" ht="18" customHeight="1" x14ac:dyDescent="0.25">
      <c r="A45" s="192"/>
      <c r="B45" s="194"/>
      <c r="C45" s="135" t="s">
        <v>309</v>
      </c>
      <c r="D45" s="142"/>
      <c r="E45" s="142"/>
      <c r="F45" s="142"/>
      <c r="G45" s="142"/>
      <c r="H45" s="142"/>
      <c r="I45" s="142"/>
      <c r="J45" s="143"/>
      <c r="K45" s="143"/>
      <c r="L45" s="143"/>
      <c r="M45" s="138">
        <f t="shared" ref="M45" si="117">SUM(D45:L45)</f>
        <v>0</v>
      </c>
    </row>
    <row r="46" spans="1:35" ht="18" customHeight="1" x14ac:dyDescent="0.25">
      <c r="A46" s="191">
        <f>StudentsSummary!$B25</f>
        <v>15</v>
      </c>
      <c r="B46" s="193" t="str">
        <f>_xlfn.CONCAT(StudentsSummary!$C25," ",StudentsSummary!$D25)</f>
        <v>Surname15 Name15</v>
      </c>
      <c r="C46" s="135" t="s">
        <v>308</v>
      </c>
      <c r="D46" s="142"/>
      <c r="E46" s="142"/>
      <c r="F46" s="142"/>
      <c r="G46" s="142"/>
      <c r="H46" s="142"/>
      <c r="I46" s="142"/>
      <c r="J46" s="143"/>
      <c r="K46" s="143"/>
      <c r="L46" s="143"/>
      <c r="M46" s="138" t="str">
        <f t="shared" ref="M46" si="118">IF(COUNTIFS($D$10:$L$10,"Man",D46:L46,"OK")=COUNTIF($D$10:$L$10,"Man"),"PASS","FAIL")</f>
        <v>FAIL</v>
      </c>
      <c r="N46" s="138">
        <f t="shared" ref="N46" si="119">SUM(P46,Q46,R46,U46,W46,AA46,AC46,AE46,AG46,AI46)</f>
        <v>0</v>
      </c>
      <c r="O46" s="138" t="str">
        <f>IF($M46&lt;&gt;"PASS","FAIL",IF(N46&gt;GRADING!$D$12,GRADING!$D$15,IF('Mod1 Grades'!N46&lt;=GRADING!J$19,GRADING!C$19,IF('Mod1 Grades'!N46&lt;=GRADING!J$20,GRADING!C$20,IF('Mod1 Grades'!N46&lt;=GRADING!J$21,GRADING!C$21,IF('Mod1 Grades'!N46&lt;=GRADING!J$22,GRADING!C$22,IF('Mod1 Grades'!N46&lt;=GRADING!J$23,GRADING!C$23,IF('Mod1 Grades'!N46&lt;=GRADING!J$24,GRADING!C$24,IF('Mod1 Grades'!N46&lt;=GRADING!J$25,GRADING!C$25,IF('Mod1 Grades'!N46&lt;=GRADING!J$26,GRADING!C$26,IF('Mod1 Grades'!N46&lt;=GRADING!J$27,GRADING!C$27,IF('Mod1 Grades'!N46&lt;=GRADING!J$28,GRADING!C$28,IF('Mod1 Grades'!N46&lt;=GRADING!J$29,GRADING!C$29,IF('Mod1 Grades'!N46&lt;=GRADING!J$30,GRADING!C$30,IF('Mod1 Grades'!N46&lt;=GRADING!J$31,GRADING!C$31,IF('Mod1 Grades'!N46&lt;=GRADING!J$32,GRADING!C$32,GRADING!C$33))))))))))))))))</f>
        <v>FAIL</v>
      </c>
      <c r="P46" s="29">
        <f t="shared" ref="P46" si="120">SUMIFS($D$120:$L$120,$D$10:$L$10,"Add",D46:L46,"OK")</f>
        <v>0</v>
      </c>
      <c r="Q46" s="29">
        <f t="shared" ref="Q46" si="121">SUMIFS($D47:$L47,$D$10:$L$10,"Man",$D46:$L46,"OK")</f>
        <v>0</v>
      </c>
      <c r="R46" s="29">
        <f t="shared" ref="R46" si="122">SUMIFS($D47:$L47,$D$10:$L$10,"Add",$D46:$L46,"OK")</f>
        <v>0</v>
      </c>
      <c r="S46" s="29">
        <f t="shared" ref="S46" si="123">SUMIFS($D47:$L47,$D$10:$L$10,"Add",$D46:$L46,"OK",$D$13:$L$13,"H")</f>
        <v>0</v>
      </c>
      <c r="T46" s="29">
        <f t="shared" ref="T46" si="124">SUMIFS($D47:$L47,$D$10:$L$10,"Add",$D46:$L46,"OK",$D$13:$L$13,"L")</f>
        <v>0</v>
      </c>
      <c r="U46" s="151"/>
      <c r="V46" s="29" t="str">
        <f>IF('Mod1 Settings'!$M$34=1,IF(AND(M46="PASS",'Mod1 Grades'!R46&gt;='Mod1 Settings'!$P$34),"Achieved","No"),"Disabled")</f>
        <v>No</v>
      </c>
      <c r="W46" s="29">
        <f>IF(V46="Achieved",'Mod1 Settings'!$S$34,IF(V46="Disabled","n/a",0))</f>
        <v>0</v>
      </c>
      <c r="X46" s="29" t="str">
        <f>IF('Mod1 Settings'!$M$35=1,IF(M46="PASS","Achieved","No"),"Disabled")</f>
        <v>No</v>
      </c>
      <c r="Y46" s="29" t="str">
        <f t="shared" ref="Y46" si="125">IF(X46="Achieved","No limit for Carrots",IF(X46="Disabled","n/a","Carrots Limited"))</f>
        <v>Carrots Limited</v>
      </c>
      <c r="Z46" s="29" t="s">
        <v>440</v>
      </c>
      <c r="AA46" s="29" t="s">
        <v>440</v>
      </c>
      <c r="AB46" s="29" t="s">
        <v>440</v>
      </c>
      <c r="AC46" s="29" t="s">
        <v>440</v>
      </c>
      <c r="AD46" s="29" t="s">
        <v>440</v>
      </c>
      <c r="AE46" s="29" t="s">
        <v>440</v>
      </c>
      <c r="AF46" s="29" t="s">
        <v>440</v>
      </c>
      <c r="AG46" s="29" t="s">
        <v>440</v>
      </c>
      <c r="AH46" s="29" t="s">
        <v>440</v>
      </c>
      <c r="AI46" s="29" t="s">
        <v>440</v>
      </c>
    </row>
    <row r="47" spans="1:35" ht="18" customHeight="1" x14ac:dyDescent="0.25">
      <c r="A47" s="192"/>
      <c r="B47" s="194"/>
      <c r="C47" s="135" t="s">
        <v>309</v>
      </c>
      <c r="D47" s="142"/>
      <c r="E47" s="142"/>
      <c r="F47" s="142"/>
      <c r="G47" s="142"/>
      <c r="H47" s="142"/>
      <c r="I47" s="142"/>
      <c r="J47" s="143"/>
      <c r="K47" s="143"/>
      <c r="L47" s="143"/>
      <c r="M47" s="138">
        <f t="shared" ref="M47" si="126">SUM(D47:L47)</f>
        <v>0</v>
      </c>
    </row>
    <row r="48" spans="1:35" ht="18" customHeight="1" x14ac:dyDescent="0.25">
      <c r="A48" s="191">
        <f>StudentsSummary!$B26</f>
        <v>16</v>
      </c>
      <c r="B48" s="193" t="str">
        <f>_xlfn.CONCAT(StudentsSummary!$C26," ",StudentsSummary!$D26)</f>
        <v>Surname16 Name16</v>
      </c>
      <c r="C48" s="135" t="s">
        <v>308</v>
      </c>
      <c r="D48" s="142"/>
      <c r="E48" s="142"/>
      <c r="F48" s="142"/>
      <c r="G48" s="142"/>
      <c r="H48" s="142"/>
      <c r="I48" s="142"/>
      <c r="J48" s="143"/>
      <c r="K48" s="143"/>
      <c r="L48" s="143"/>
      <c r="M48" s="138" t="str">
        <f t="shared" ref="M48" si="127">IF(COUNTIFS($D$10:$L$10,"Man",D48:L48,"OK")=COUNTIF($D$10:$L$10,"Man"),"PASS","FAIL")</f>
        <v>FAIL</v>
      </c>
      <c r="N48" s="138">
        <f t="shared" ref="N48" si="128">SUM(P48,Q48,R48,U48,W48,AA48,AC48,AE48,AG48,AI48)</f>
        <v>0</v>
      </c>
      <c r="O48" s="138" t="str">
        <f>IF($M48&lt;&gt;"PASS","FAIL",IF(N48&gt;GRADING!$D$12,GRADING!$D$15,IF('Mod1 Grades'!N48&lt;=GRADING!J$19,GRADING!C$19,IF('Mod1 Grades'!N48&lt;=GRADING!J$20,GRADING!C$20,IF('Mod1 Grades'!N48&lt;=GRADING!J$21,GRADING!C$21,IF('Mod1 Grades'!N48&lt;=GRADING!J$22,GRADING!C$22,IF('Mod1 Grades'!N48&lt;=GRADING!J$23,GRADING!C$23,IF('Mod1 Grades'!N48&lt;=GRADING!J$24,GRADING!C$24,IF('Mod1 Grades'!N48&lt;=GRADING!J$25,GRADING!C$25,IF('Mod1 Grades'!N48&lt;=GRADING!J$26,GRADING!C$26,IF('Mod1 Grades'!N48&lt;=GRADING!J$27,GRADING!C$27,IF('Mod1 Grades'!N48&lt;=GRADING!J$28,GRADING!C$28,IF('Mod1 Grades'!N48&lt;=GRADING!J$29,GRADING!C$29,IF('Mod1 Grades'!N48&lt;=GRADING!J$30,GRADING!C$30,IF('Mod1 Grades'!N48&lt;=GRADING!J$31,GRADING!C$31,IF('Mod1 Grades'!N48&lt;=GRADING!J$32,GRADING!C$32,GRADING!C$33))))))))))))))))</f>
        <v>FAIL</v>
      </c>
      <c r="P48" s="29">
        <f t="shared" ref="P48" si="129">SUMIFS($D$120:$L$120,$D$10:$L$10,"Add",D48:L48,"OK")</f>
        <v>0</v>
      </c>
      <c r="Q48" s="29">
        <f t="shared" ref="Q48" si="130">SUMIFS($D49:$L49,$D$10:$L$10,"Man",$D48:$L48,"OK")</f>
        <v>0</v>
      </c>
      <c r="R48" s="29">
        <f t="shared" ref="R48" si="131">SUMIFS($D49:$L49,$D$10:$L$10,"Add",$D48:$L48,"OK")</f>
        <v>0</v>
      </c>
      <c r="S48" s="29">
        <f t="shared" ref="S48" si="132">SUMIFS($D49:$L49,$D$10:$L$10,"Add",$D48:$L48,"OK",$D$13:$L$13,"H")</f>
        <v>0</v>
      </c>
      <c r="T48" s="29">
        <f t="shared" ref="T48" si="133">SUMIFS($D49:$L49,$D$10:$L$10,"Add",$D48:$L48,"OK",$D$13:$L$13,"L")</f>
        <v>0</v>
      </c>
      <c r="U48" s="151"/>
      <c r="V48" s="29" t="str">
        <f>IF('Mod1 Settings'!$M$34=1,IF(AND(M48="PASS",'Mod1 Grades'!R48&gt;='Mod1 Settings'!$P$34),"Achieved","No"),"Disabled")</f>
        <v>No</v>
      </c>
      <c r="W48" s="29">
        <f>IF(V48="Achieved",'Mod1 Settings'!$S$34,IF(V48="Disabled","n/a",0))</f>
        <v>0</v>
      </c>
      <c r="X48" s="29" t="str">
        <f>IF('Mod1 Settings'!$M$35=1,IF(M48="PASS","Achieved","No"),"Disabled")</f>
        <v>No</v>
      </c>
      <c r="Y48" s="29" t="str">
        <f t="shared" ref="Y48" si="134">IF(X48="Achieved","No limit for Carrots",IF(X48="Disabled","n/a","Carrots Limited"))</f>
        <v>Carrots Limited</v>
      </c>
      <c r="Z48" s="29" t="s">
        <v>440</v>
      </c>
      <c r="AA48" s="29" t="s">
        <v>440</v>
      </c>
      <c r="AB48" s="29" t="s">
        <v>440</v>
      </c>
      <c r="AC48" s="29" t="s">
        <v>440</v>
      </c>
      <c r="AD48" s="29" t="s">
        <v>440</v>
      </c>
      <c r="AE48" s="29" t="s">
        <v>440</v>
      </c>
      <c r="AF48" s="29" t="s">
        <v>440</v>
      </c>
      <c r="AG48" s="29" t="s">
        <v>440</v>
      </c>
      <c r="AH48" s="29" t="s">
        <v>440</v>
      </c>
      <c r="AI48" s="29" t="s">
        <v>440</v>
      </c>
    </row>
    <row r="49" spans="1:35" ht="18" customHeight="1" x14ac:dyDescent="0.25">
      <c r="A49" s="192"/>
      <c r="B49" s="194"/>
      <c r="C49" s="135" t="s">
        <v>309</v>
      </c>
      <c r="D49" s="142"/>
      <c r="E49" s="142"/>
      <c r="F49" s="142"/>
      <c r="G49" s="142"/>
      <c r="H49" s="142"/>
      <c r="I49" s="142"/>
      <c r="J49" s="143"/>
      <c r="K49" s="143"/>
      <c r="L49" s="143"/>
      <c r="M49" s="138">
        <f t="shared" ref="M49" si="135">SUM(D49:L49)</f>
        <v>0</v>
      </c>
    </row>
    <row r="50" spans="1:35" ht="18" customHeight="1" x14ac:dyDescent="0.25">
      <c r="A50" s="191">
        <f>StudentsSummary!$B27</f>
        <v>17</v>
      </c>
      <c r="B50" s="193" t="str">
        <f>_xlfn.CONCAT(StudentsSummary!$C27," ",StudentsSummary!$D27)</f>
        <v>Surname17 Name17</v>
      </c>
      <c r="C50" s="135" t="s">
        <v>308</v>
      </c>
      <c r="D50" s="142"/>
      <c r="E50" s="142"/>
      <c r="F50" s="142"/>
      <c r="G50" s="142"/>
      <c r="H50" s="142"/>
      <c r="I50" s="142"/>
      <c r="J50" s="143"/>
      <c r="K50" s="143"/>
      <c r="L50" s="143"/>
      <c r="M50" s="138" t="str">
        <f t="shared" ref="M50" si="136">IF(COUNTIFS($D$10:$L$10,"Man",D50:L50,"OK")=COUNTIF($D$10:$L$10,"Man"),"PASS","FAIL")</f>
        <v>FAIL</v>
      </c>
      <c r="N50" s="138">
        <f t="shared" ref="N50" si="137">SUM(P50,Q50,R50,U50,W50,AA50,AC50,AE50,AG50,AI50)</f>
        <v>0</v>
      </c>
      <c r="O50" s="138" t="str">
        <f>IF($M50&lt;&gt;"PASS","FAIL",IF(N50&gt;GRADING!$D$12,GRADING!$D$15,IF('Mod1 Grades'!N50&lt;=GRADING!J$19,GRADING!C$19,IF('Mod1 Grades'!N50&lt;=GRADING!J$20,GRADING!C$20,IF('Mod1 Grades'!N50&lt;=GRADING!J$21,GRADING!C$21,IF('Mod1 Grades'!N50&lt;=GRADING!J$22,GRADING!C$22,IF('Mod1 Grades'!N50&lt;=GRADING!J$23,GRADING!C$23,IF('Mod1 Grades'!N50&lt;=GRADING!J$24,GRADING!C$24,IF('Mod1 Grades'!N50&lt;=GRADING!J$25,GRADING!C$25,IF('Mod1 Grades'!N50&lt;=GRADING!J$26,GRADING!C$26,IF('Mod1 Grades'!N50&lt;=GRADING!J$27,GRADING!C$27,IF('Mod1 Grades'!N50&lt;=GRADING!J$28,GRADING!C$28,IF('Mod1 Grades'!N50&lt;=GRADING!J$29,GRADING!C$29,IF('Mod1 Grades'!N50&lt;=GRADING!J$30,GRADING!C$30,IF('Mod1 Grades'!N50&lt;=GRADING!J$31,GRADING!C$31,IF('Mod1 Grades'!N50&lt;=GRADING!J$32,GRADING!C$32,GRADING!C$33))))))))))))))))</f>
        <v>FAIL</v>
      </c>
      <c r="P50" s="29">
        <f t="shared" ref="P50" si="138">SUMIFS($D$120:$L$120,$D$10:$L$10,"Add",D50:L50,"OK")</f>
        <v>0</v>
      </c>
      <c r="Q50" s="29">
        <f t="shared" ref="Q50" si="139">SUMIFS($D51:$L51,$D$10:$L$10,"Man",$D50:$L50,"OK")</f>
        <v>0</v>
      </c>
      <c r="R50" s="29">
        <f t="shared" ref="R50" si="140">SUMIFS($D51:$L51,$D$10:$L$10,"Add",$D50:$L50,"OK")</f>
        <v>0</v>
      </c>
      <c r="S50" s="29">
        <f t="shared" ref="S50" si="141">SUMIFS($D51:$L51,$D$10:$L$10,"Add",$D50:$L50,"OK",$D$13:$L$13,"H")</f>
        <v>0</v>
      </c>
      <c r="T50" s="29">
        <f t="shared" ref="T50" si="142">SUMIFS($D51:$L51,$D$10:$L$10,"Add",$D50:$L50,"OK",$D$13:$L$13,"L")</f>
        <v>0</v>
      </c>
      <c r="U50" s="151"/>
      <c r="V50" s="29" t="str">
        <f>IF('Mod1 Settings'!$M$34=1,IF(AND(M50="PASS",'Mod1 Grades'!R50&gt;='Mod1 Settings'!$P$34),"Achieved","No"),"Disabled")</f>
        <v>No</v>
      </c>
      <c r="W50" s="29">
        <f>IF(V50="Achieved",'Mod1 Settings'!$S$34,IF(V50="Disabled","n/a",0))</f>
        <v>0</v>
      </c>
      <c r="X50" s="29" t="str">
        <f>IF('Mod1 Settings'!$M$35=1,IF(M50="PASS","Achieved","No"),"Disabled")</f>
        <v>No</v>
      </c>
      <c r="Y50" s="29" t="str">
        <f t="shared" ref="Y50" si="143">IF(X50="Achieved","No limit for Carrots",IF(X50="Disabled","n/a","Carrots Limited"))</f>
        <v>Carrots Limited</v>
      </c>
      <c r="Z50" s="29" t="s">
        <v>440</v>
      </c>
      <c r="AA50" s="29" t="s">
        <v>440</v>
      </c>
      <c r="AB50" s="29" t="s">
        <v>440</v>
      </c>
      <c r="AC50" s="29" t="s">
        <v>440</v>
      </c>
      <c r="AD50" s="29" t="s">
        <v>440</v>
      </c>
      <c r="AE50" s="29" t="s">
        <v>440</v>
      </c>
      <c r="AF50" s="29" t="s">
        <v>440</v>
      </c>
      <c r="AG50" s="29" t="s">
        <v>440</v>
      </c>
      <c r="AH50" s="29" t="s">
        <v>440</v>
      </c>
      <c r="AI50" s="29" t="s">
        <v>440</v>
      </c>
    </row>
    <row r="51" spans="1:35" ht="18" customHeight="1" x14ac:dyDescent="0.25">
      <c r="A51" s="192"/>
      <c r="B51" s="194"/>
      <c r="C51" s="135" t="s">
        <v>309</v>
      </c>
      <c r="D51" s="142"/>
      <c r="E51" s="142"/>
      <c r="F51" s="142"/>
      <c r="G51" s="142"/>
      <c r="H51" s="142"/>
      <c r="I51" s="142"/>
      <c r="J51" s="143"/>
      <c r="K51" s="143"/>
      <c r="L51" s="143"/>
      <c r="M51" s="138">
        <f t="shared" ref="M51" si="144">SUM(D51:L51)</f>
        <v>0</v>
      </c>
    </row>
    <row r="52" spans="1:35" ht="18" customHeight="1" x14ac:dyDescent="0.25">
      <c r="A52" s="191">
        <f>StudentsSummary!$B28</f>
        <v>18</v>
      </c>
      <c r="B52" s="193" t="str">
        <f>_xlfn.CONCAT(StudentsSummary!$C28," ",StudentsSummary!$D28)</f>
        <v>Surname18 Name18</v>
      </c>
      <c r="C52" s="135" t="s">
        <v>308</v>
      </c>
      <c r="D52" s="142"/>
      <c r="E52" s="142"/>
      <c r="F52" s="142"/>
      <c r="G52" s="142"/>
      <c r="H52" s="142"/>
      <c r="I52" s="142"/>
      <c r="J52" s="143"/>
      <c r="K52" s="143"/>
      <c r="L52" s="143"/>
      <c r="M52" s="138" t="str">
        <f t="shared" ref="M52" si="145">IF(COUNTIFS($D$10:$L$10,"Man",D52:L52,"OK")=COUNTIF($D$10:$L$10,"Man"),"PASS","FAIL")</f>
        <v>FAIL</v>
      </c>
      <c r="N52" s="138">
        <f t="shared" ref="N52" si="146">SUM(P52,Q52,R52,U52,W52,AA52,AC52,AE52,AG52,AI52)</f>
        <v>0</v>
      </c>
      <c r="O52" s="138" t="str">
        <f>IF($M52&lt;&gt;"PASS","FAIL",IF(N52&gt;GRADING!$D$12,GRADING!$D$15,IF('Mod1 Grades'!N52&lt;=GRADING!J$19,GRADING!C$19,IF('Mod1 Grades'!N52&lt;=GRADING!J$20,GRADING!C$20,IF('Mod1 Grades'!N52&lt;=GRADING!J$21,GRADING!C$21,IF('Mod1 Grades'!N52&lt;=GRADING!J$22,GRADING!C$22,IF('Mod1 Grades'!N52&lt;=GRADING!J$23,GRADING!C$23,IF('Mod1 Grades'!N52&lt;=GRADING!J$24,GRADING!C$24,IF('Mod1 Grades'!N52&lt;=GRADING!J$25,GRADING!C$25,IF('Mod1 Grades'!N52&lt;=GRADING!J$26,GRADING!C$26,IF('Mod1 Grades'!N52&lt;=GRADING!J$27,GRADING!C$27,IF('Mod1 Grades'!N52&lt;=GRADING!J$28,GRADING!C$28,IF('Mod1 Grades'!N52&lt;=GRADING!J$29,GRADING!C$29,IF('Mod1 Grades'!N52&lt;=GRADING!J$30,GRADING!C$30,IF('Mod1 Grades'!N52&lt;=GRADING!J$31,GRADING!C$31,IF('Mod1 Grades'!N52&lt;=GRADING!J$32,GRADING!C$32,GRADING!C$33))))))))))))))))</f>
        <v>FAIL</v>
      </c>
      <c r="P52" s="29">
        <f t="shared" ref="P52" si="147">SUMIFS($D$120:$L$120,$D$10:$L$10,"Add",D52:L52,"OK")</f>
        <v>0</v>
      </c>
      <c r="Q52" s="29">
        <f t="shared" ref="Q52" si="148">SUMIFS($D53:$L53,$D$10:$L$10,"Man",$D52:$L52,"OK")</f>
        <v>0</v>
      </c>
      <c r="R52" s="29">
        <f t="shared" ref="R52" si="149">SUMIFS($D53:$L53,$D$10:$L$10,"Add",$D52:$L52,"OK")</f>
        <v>0</v>
      </c>
      <c r="S52" s="29">
        <f t="shared" ref="S52" si="150">SUMIFS($D53:$L53,$D$10:$L$10,"Add",$D52:$L52,"OK",$D$13:$L$13,"H")</f>
        <v>0</v>
      </c>
      <c r="T52" s="29">
        <f t="shared" ref="T52" si="151">SUMIFS($D53:$L53,$D$10:$L$10,"Add",$D52:$L52,"OK",$D$13:$L$13,"L")</f>
        <v>0</v>
      </c>
      <c r="U52" s="151"/>
      <c r="V52" s="29" t="str">
        <f>IF('Mod1 Settings'!$M$34=1,IF(AND(M52="PASS",'Mod1 Grades'!R52&gt;='Mod1 Settings'!$P$34),"Achieved","No"),"Disabled")</f>
        <v>No</v>
      </c>
      <c r="W52" s="29">
        <f>IF(V52="Achieved",'Mod1 Settings'!$S$34,IF(V52="Disabled","n/a",0))</f>
        <v>0</v>
      </c>
      <c r="X52" s="29" t="str">
        <f>IF('Mod1 Settings'!$M$35=1,IF(M52="PASS","Achieved","No"),"Disabled")</f>
        <v>No</v>
      </c>
      <c r="Y52" s="29" t="str">
        <f t="shared" ref="Y52" si="152">IF(X52="Achieved","No limit for Carrots",IF(X52="Disabled","n/a","Carrots Limited"))</f>
        <v>Carrots Limited</v>
      </c>
      <c r="Z52" s="29" t="s">
        <v>440</v>
      </c>
      <c r="AA52" s="29" t="s">
        <v>440</v>
      </c>
      <c r="AB52" s="29" t="s">
        <v>440</v>
      </c>
      <c r="AC52" s="29" t="s">
        <v>440</v>
      </c>
      <c r="AD52" s="29" t="s">
        <v>440</v>
      </c>
      <c r="AE52" s="29" t="s">
        <v>440</v>
      </c>
      <c r="AF52" s="29" t="s">
        <v>440</v>
      </c>
      <c r="AG52" s="29" t="s">
        <v>440</v>
      </c>
      <c r="AH52" s="29" t="s">
        <v>440</v>
      </c>
      <c r="AI52" s="29" t="s">
        <v>440</v>
      </c>
    </row>
    <row r="53" spans="1:35" ht="18" customHeight="1" x14ac:dyDescent="0.25">
      <c r="A53" s="192"/>
      <c r="B53" s="194"/>
      <c r="C53" s="135" t="s">
        <v>309</v>
      </c>
      <c r="D53" s="142"/>
      <c r="E53" s="142"/>
      <c r="F53" s="142"/>
      <c r="G53" s="142"/>
      <c r="H53" s="142"/>
      <c r="I53" s="142"/>
      <c r="J53" s="143"/>
      <c r="K53" s="143"/>
      <c r="L53" s="143"/>
      <c r="M53" s="138">
        <f t="shared" ref="M53" si="153">SUM(D53:L53)</f>
        <v>0</v>
      </c>
    </row>
    <row r="54" spans="1:35" ht="18" customHeight="1" x14ac:dyDescent="0.25">
      <c r="A54" s="191">
        <f>StudentsSummary!$B29</f>
        <v>19</v>
      </c>
      <c r="B54" s="193" t="str">
        <f>_xlfn.CONCAT(StudentsSummary!$C29," ",StudentsSummary!$D29)</f>
        <v>Surname19 Name19</v>
      </c>
      <c r="C54" s="135" t="s">
        <v>308</v>
      </c>
      <c r="D54" s="142"/>
      <c r="E54" s="142"/>
      <c r="F54" s="142"/>
      <c r="G54" s="142"/>
      <c r="H54" s="142"/>
      <c r="I54" s="142"/>
      <c r="J54" s="143"/>
      <c r="K54" s="143"/>
      <c r="L54" s="143"/>
      <c r="M54" s="138" t="str">
        <f t="shared" ref="M54" si="154">IF(COUNTIFS($D$10:$L$10,"Man",D54:L54,"OK")=COUNTIF($D$10:$L$10,"Man"),"PASS","FAIL")</f>
        <v>FAIL</v>
      </c>
      <c r="N54" s="138">
        <f t="shared" ref="N54" si="155">SUM(P54,Q54,R54,U54,W54,AA54,AC54,AE54,AG54,AI54)</f>
        <v>0</v>
      </c>
      <c r="O54" s="138" t="str">
        <f>IF($M54&lt;&gt;"PASS","FAIL",IF(N54&gt;GRADING!$D$12,GRADING!$D$15,IF('Mod1 Grades'!N54&lt;=GRADING!J$19,GRADING!C$19,IF('Mod1 Grades'!N54&lt;=GRADING!J$20,GRADING!C$20,IF('Mod1 Grades'!N54&lt;=GRADING!J$21,GRADING!C$21,IF('Mod1 Grades'!N54&lt;=GRADING!J$22,GRADING!C$22,IF('Mod1 Grades'!N54&lt;=GRADING!J$23,GRADING!C$23,IF('Mod1 Grades'!N54&lt;=GRADING!J$24,GRADING!C$24,IF('Mod1 Grades'!N54&lt;=GRADING!J$25,GRADING!C$25,IF('Mod1 Grades'!N54&lt;=GRADING!J$26,GRADING!C$26,IF('Mod1 Grades'!N54&lt;=GRADING!J$27,GRADING!C$27,IF('Mod1 Grades'!N54&lt;=GRADING!J$28,GRADING!C$28,IF('Mod1 Grades'!N54&lt;=GRADING!J$29,GRADING!C$29,IF('Mod1 Grades'!N54&lt;=GRADING!J$30,GRADING!C$30,IF('Mod1 Grades'!N54&lt;=GRADING!J$31,GRADING!C$31,IF('Mod1 Grades'!N54&lt;=GRADING!J$32,GRADING!C$32,GRADING!C$33))))))))))))))))</f>
        <v>FAIL</v>
      </c>
      <c r="P54" s="29">
        <f t="shared" ref="P54" si="156">SUMIFS($D$120:$L$120,$D$10:$L$10,"Add",D54:L54,"OK")</f>
        <v>0</v>
      </c>
      <c r="Q54" s="29">
        <f t="shared" ref="Q54" si="157">SUMIFS($D55:$L55,$D$10:$L$10,"Man",$D54:$L54,"OK")</f>
        <v>0</v>
      </c>
      <c r="R54" s="29">
        <f t="shared" ref="R54" si="158">SUMIFS($D55:$L55,$D$10:$L$10,"Add",$D54:$L54,"OK")</f>
        <v>0</v>
      </c>
      <c r="S54" s="29">
        <f t="shared" ref="S54" si="159">SUMIFS($D55:$L55,$D$10:$L$10,"Add",$D54:$L54,"OK",$D$13:$L$13,"H")</f>
        <v>0</v>
      </c>
      <c r="T54" s="29">
        <f t="shared" ref="T54" si="160">SUMIFS($D55:$L55,$D$10:$L$10,"Add",$D54:$L54,"OK",$D$13:$L$13,"L")</f>
        <v>0</v>
      </c>
      <c r="U54" s="151"/>
      <c r="V54" s="29" t="str">
        <f>IF('Mod1 Settings'!$M$34=1,IF(AND(M54="PASS",'Mod1 Grades'!R54&gt;='Mod1 Settings'!$P$34),"Achieved","No"),"Disabled")</f>
        <v>No</v>
      </c>
      <c r="W54" s="29">
        <f>IF(V54="Achieved",'Mod1 Settings'!$S$34,IF(V54="Disabled","n/a",0))</f>
        <v>0</v>
      </c>
      <c r="X54" s="29" t="str">
        <f>IF('Mod1 Settings'!$M$35=1,IF(M54="PASS","Achieved","No"),"Disabled")</f>
        <v>No</v>
      </c>
      <c r="Y54" s="29" t="str">
        <f t="shared" ref="Y54" si="161">IF(X54="Achieved","No limit for Carrots",IF(X54="Disabled","n/a","Carrots Limited"))</f>
        <v>Carrots Limited</v>
      </c>
      <c r="Z54" s="29" t="s">
        <v>440</v>
      </c>
      <c r="AA54" s="29" t="s">
        <v>440</v>
      </c>
      <c r="AB54" s="29" t="s">
        <v>440</v>
      </c>
      <c r="AC54" s="29" t="s">
        <v>440</v>
      </c>
      <c r="AD54" s="29" t="s">
        <v>440</v>
      </c>
      <c r="AE54" s="29" t="s">
        <v>440</v>
      </c>
      <c r="AF54" s="29" t="s">
        <v>440</v>
      </c>
      <c r="AG54" s="29" t="s">
        <v>440</v>
      </c>
      <c r="AH54" s="29" t="s">
        <v>440</v>
      </c>
      <c r="AI54" s="29" t="s">
        <v>440</v>
      </c>
    </row>
    <row r="55" spans="1:35" ht="18" customHeight="1" x14ac:dyDescent="0.25">
      <c r="A55" s="192"/>
      <c r="B55" s="194"/>
      <c r="C55" s="135" t="s">
        <v>309</v>
      </c>
      <c r="D55" s="142"/>
      <c r="E55" s="142"/>
      <c r="F55" s="142"/>
      <c r="G55" s="142"/>
      <c r="H55" s="142"/>
      <c r="I55" s="142"/>
      <c r="J55" s="143"/>
      <c r="K55" s="143"/>
      <c r="L55" s="143"/>
      <c r="M55" s="138">
        <f t="shared" ref="M55" si="162">SUM(D55:L55)</f>
        <v>0</v>
      </c>
    </row>
    <row r="56" spans="1:35" ht="18" customHeight="1" x14ac:dyDescent="0.25">
      <c r="A56" s="191">
        <f>StudentsSummary!$B30</f>
        <v>20</v>
      </c>
      <c r="B56" s="193" t="str">
        <f>_xlfn.CONCAT(StudentsSummary!$C30," ",StudentsSummary!$D30)</f>
        <v>Surname20 Name20</v>
      </c>
      <c r="C56" s="135" t="s">
        <v>308</v>
      </c>
      <c r="D56" s="142"/>
      <c r="E56" s="142"/>
      <c r="F56" s="142"/>
      <c r="G56" s="142"/>
      <c r="H56" s="142"/>
      <c r="I56" s="142"/>
      <c r="J56" s="143"/>
      <c r="K56" s="143"/>
      <c r="L56" s="143"/>
      <c r="M56" s="138" t="str">
        <f t="shared" ref="M56" si="163">IF(COUNTIFS($D$10:$L$10,"Man",D56:L56,"OK")=COUNTIF($D$10:$L$10,"Man"),"PASS","FAIL")</f>
        <v>FAIL</v>
      </c>
      <c r="N56" s="138">
        <f t="shared" ref="N56" si="164">SUM(P56,Q56,R56,U56,W56,AA56,AC56,AE56,AG56,AI56)</f>
        <v>0</v>
      </c>
      <c r="O56" s="138" t="str">
        <f>IF($M56&lt;&gt;"PASS","FAIL",IF(N56&gt;GRADING!$D$12,GRADING!$D$15,IF('Mod1 Grades'!N56&lt;=GRADING!J$19,GRADING!C$19,IF('Mod1 Grades'!N56&lt;=GRADING!J$20,GRADING!C$20,IF('Mod1 Grades'!N56&lt;=GRADING!J$21,GRADING!C$21,IF('Mod1 Grades'!N56&lt;=GRADING!J$22,GRADING!C$22,IF('Mod1 Grades'!N56&lt;=GRADING!J$23,GRADING!C$23,IF('Mod1 Grades'!N56&lt;=GRADING!J$24,GRADING!C$24,IF('Mod1 Grades'!N56&lt;=GRADING!J$25,GRADING!C$25,IF('Mod1 Grades'!N56&lt;=GRADING!J$26,GRADING!C$26,IF('Mod1 Grades'!N56&lt;=GRADING!J$27,GRADING!C$27,IF('Mod1 Grades'!N56&lt;=GRADING!J$28,GRADING!C$28,IF('Mod1 Grades'!N56&lt;=GRADING!J$29,GRADING!C$29,IF('Mod1 Grades'!N56&lt;=GRADING!J$30,GRADING!C$30,IF('Mod1 Grades'!N56&lt;=GRADING!J$31,GRADING!C$31,IF('Mod1 Grades'!N56&lt;=GRADING!J$32,GRADING!C$32,GRADING!C$33))))))))))))))))</f>
        <v>FAIL</v>
      </c>
      <c r="P56" s="29">
        <f t="shared" ref="P56" si="165">SUMIFS($D$120:$L$120,$D$10:$L$10,"Add",D56:L56,"OK")</f>
        <v>0</v>
      </c>
      <c r="Q56" s="29">
        <f t="shared" ref="Q56" si="166">SUMIFS($D57:$L57,$D$10:$L$10,"Man",$D56:$L56,"OK")</f>
        <v>0</v>
      </c>
      <c r="R56" s="29">
        <f t="shared" ref="R56" si="167">SUMIFS($D57:$L57,$D$10:$L$10,"Add",$D56:$L56,"OK")</f>
        <v>0</v>
      </c>
      <c r="S56" s="29">
        <f t="shared" ref="S56" si="168">SUMIFS($D57:$L57,$D$10:$L$10,"Add",$D56:$L56,"OK",$D$13:$L$13,"H")</f>
        <v>0</v>
      </c>
      <c r="T56" s="29">
        <f t="shared" ref="T56" si="169">SUMIFS($D57:$L57,$D$10:$L$10,"Add",$D56:$L56,"OK",$D$13:$L$13,"L")</f>
        <v>0</v>
      </c>
      <c r="U56" s="151"/>
      <c r="V56" s="29" t="str">
        <f>IF('Mod1 Settings'!$M$34=1,IF(AND(M56="PASS",'Mod1 Grades'!R56&gt;='Mod1 Settings'!$P$34),"Achieved","No"),"Disabled")</f>
        <v>No</v>
      </c>
      <c r="W56" s="29">
        <f>IF(V56="Achieved",'Mod1 Settings'!$S$34,IF(V56="Disabled","n/a",0))</f>
        <v>0</v>
      </c>
      <c r="X56" s="29" t="str">
        <f>IF('Mod1 Settings'!$M$35=1,IF(M56="PASS","Achieved","No"),"Disabled")</f>
        <v>No</v>
      </c>
      <c r="Y56" s="29" t="str">
        <f t="shared" ref="Y56" si="170">IF(X56="Achieved","No limit for Carrots",IF(X56="Disabled","n/a","Carrots Limited"))</f>
        <v>Carrots Limited</v>
      </c>
      <c r="Z56" s="29" t="s">
        <v>440</v>
      </c>
      <c r="AA56" s="29" t="s">
        <v>440</v>
      </c>
      <c r="AB56" s="29" t="s">
        <v>440</v>
      </c>
      <c r="AC56" s="29" t="s">
        <v>440</v>
      </c>
      <c r="AD56" s="29" t="s">
        <v>440</v>
      </c>
      <c r="AE56" s="29" t="s">
        <v>440</v>
      </c>
      <c r="AF56" s="29" t="s">
        <v>440</v>
      </c>
      <c r="AG56" s="29" t="s">
        <v>440</v>
      </c>
      <c r="AH56" s="29" t="s">
        <v>440</v>
      </c>
      <c r="AI56" s="29" t="s">
        <v>440</v>
      </c>
    </row>
    <row r="57" spans="1:35" ht="18" customHeight="1" x14ac:dyDescent="0.25">
      <c r="A57" s="192"/>
      <c r="B57" s="194"/>
      <c r="C57" s="135" t="s">
        <v>309</v>
      </c>
      <c r="D57" s="142"/>
      <c r="E57" s="142"/>
      <c r="F57" s="142"/>
      <c r="G57" s="142"/>
      <c r="H57" s="142"/>
      <c r="I57" s="142"/>
      <c r="J57" s="143"/>
      <c r="K57" s="143"/>
      <c r="L57" s="143"/>
      <c r="M57" s="138">
        <f t="shared" ref="M57" si="171">SUM(D57:L57)</f>
        <v>0</v>
      </c>
    </row>
    <row r="58" spans="1:35" ht="18" customHeight="1" x14ac:dyDescent="0.25">
      <c r="A58" s="191">
        <f>StudentsSummary!$B31</f>
        <v>21</v>
      </c>
      <c r="B58" s="193" t="str">
        <f>_xlfn.CONCAT(StudentsSummary!$C31," ",StudentsSummary!$D31)</f>
        <v>Surname21 Name21</v>
      </c>
      <c r="C58" s="135" t="s">
        <v>308</v>
      </c>
      <c r="D58" s="142"/>
      <c r="E58" s="142"/>
      <c r="F58" s="142"/>
      <c r="G58" s="142"/>
      <c r="H58" s="142"/>
      <c r="I58" s="142"/>
      <c r="J58" s="143"/>
      <c r="K58" s="143"/>
      <c r="L58" s="143"/>
      <c r="M58" s="138" t="str">
        <f t="shared" ref="M58" si="172">IF(COUNTIFS($D$10:$L$10,"Man",D58:L58,"OK")=COUNTIF($D$10:$L$10,"Man"),"PASS","FAIL")</f>
        <v>FAIL</v>
      </c>
      <c r="N58" s="138">
        <f t="shared" ref="N58" si="173">SUM(P58,Q58,R58,U58,W58,AA58,AC58,AE58,AG58,AI58)</f>
        <v>0</v>
      </c>
      <c r="O58" s="138" t="str">
        <f>IF($M58&lt;&gt;"PASS","FAIL",IF(N58&gt;GRADING!$D$12,GRADING!$D$15,IF('Mod1 Grades'!N58&lt;=GRADING!J$19,GRADING!C$19,IF('Mod1 Grades'!N58&lt;=GRADING!J$20,GRADING!C$20,IF('Mod1 Grades'!N58&lt;=GRADING!J$21,GRADING!C$21,IF('Mod1 Grades'!N58&lt;=GRADING!J$22,GRADING!C$22,IF('Mod1 Grades'!N58&lt;=GRADING!J$23,GRADING!C$23,IF('Mod1 Grades'!N58&lt;=GRADING!J$24,GRADING!C$24,IF('Mod1 Grades'!N58&lt;=GRADING!J$25,GRADING!C$25,IF('Mod1 Grades'!N58&lt;=GRADING!J$26,GRADING!C$26,IF('Mod1 Grades'!N58&lt;=GRADING!J$27,GRADING!C$27,IF('Mod1 Grades'!N58&lt;=GRADING!J$28,GRADING!C$28,IF('Mod1 Grades'!N58&lt;=GRADING!J$29,GRADING!C$29,IF('Mod1 Grades'!N58&lt;=GRADING!J$30,GRADING!C$30,IF('Mod1 Grades'!N58&lt;=GRADING!J$31,GRADING!C$31,IF('Mod1 Grades'!N58&lt;=GRADING!J$32,GRADING!C$32,GRADING!C$33))))))))))))))))</f>
        <v>FAIL</v>
      </c>
      <c r="P58" s="29">
        <f t="shared" ref="P58" si="174">SUMIFS($D$120:$L$120,$D$10:$L$10,"Add",D58:L58,"OK")</f>
        <v>0</v>
      </c>
      <c r="Q58" s="29">
        <f t="shared" ref="Q58" si="175">SUMIFS($D59:$L59,$D$10:$L$10,"Man",$D58:$L58,"OK")</f>
        <v>0</v>
      </c>
      <c r="R58" s="29">
        <f t="shared" ref="R58" si="176">SUMIFS($D59:$L59,$D$10:$L$10,"Add",$D58:$L58,"OK")</f>
        <v>0</v>
      </c>
      <c r="S58" s="29">
        <f t="shared" ref="S58" si="177">SUMIFS($D59:$L59,$D$10:$L$10,"Add",$D58:$L58,"OK",$D$13:$L$13,"H")</f>
        <v>0</v>
      </c>
      <c r="T58" s="29">
        <f t="shared" ref="T58" si="178">SUMIFS($D59:$L59,$D$10:$L$10,"Add",$D58:$L58,"OK",$D$13:$L$13,"L")</f>
        <v>0</v>
      </c>
      <c r="U58" s="151"/>
      <c r="V58" s="29" t="str">
        <f>IF('Mod1 Settings'!$M$34=1,IF(AND(M58="PASS",'Mod1 Grades'!R58&gt;='Mod1 Settings'!$P$34),"Achieved","No"),"Disabled")</f>
        <v>No</v>
      </c>
      <c r="W58" s="29">
        <f>IF(V58="Achieved",'Mod1 Settings'!$S$34,IF(V58="Disabled","n/a",0))</f>
        <v>0</v>
      </c>
      <c r="X58" s="29" t="str">
        <f>IF('Mod1 Settings'!$M$35=1,IF(M58="PASS","Achieved","No"),"Disabled")</f>
        <v>No</v>
      </c>
      <c r="Y58" s="29" t="str">
        <f t="shared" ref="Y58" si="179">IF(X58="Achieved","No limit for Carrots",IF(X58="Disabled","n/a","Carrots Limited"))</f>
        <v>Carrots Limited</v>
      </c>
      <c r="Z58" s="29" t="s">
        <v>440</v>
      </c>
      <c r="AA58" s="29" t="s">
        <v>440</v>
      </c>
      <c r="AB58" s="29" t="s">
        <v>440</v>
      </c>
      <c r="AC58" s="29" t="s">
        <v>440</v>
      </c>
      <c r="AD58" s="29" t="s">
        <v>440</v>
      </c>
      <c r="AE58" s="29" t="s">
        <v>440</v>
      </c>
      <c r="AF58" s="29" t="s">
        <v>440</v>
      </c>
      <c r="AG58" s="29" t="s">
        <v>440</v>
      </c>
      <c r="AH58" s="29" t="s">
        <v>440</v>
      </c>
      <c r="AI58" s="29" t="s">
        <v>440</v>
      </c>
    </row>
    <row r="59" spans="1:35" ht="18" customHeight="1" x14ac:dyDescent="0.25">
      <c r="A59" s="192"/>
      <c r="B59" s="194"/>
      <c r="C59" s="135" t="s">
        <v>309</v>
      </c>
      <c r="D59" s="142"/>
      <c r="E59" s="142"/>
      <c r="F59" s="142"/>
      <c r="G59" s="142"/>
      <c r="H59" s="142"/>
      <c r="I59" s="142"/>
      <c r="J59" s="143"/>
      <c r="K59" s="143"/>
      <c r="L59" s="143"/>
      <c r="M59" s="138">
        <f t="shared" ref="M59" si="180">SUM(D59:L59)</f>
        <v>0</v>
      </c>
    </row>
    <row r="60" spans="1:35" ht="18" customHeight="1" x14ac:dyDescent="0.25">
      <c r="A60" s="191">
        <f>StudentsSummary!$B32</f>
        <v>22</v>
      </c>
      <c r="B60" s="193" t="str">
        <f>_xlfn.CONCAT(StudentsSummary!$C32," ",StudentsSummary!$D32)</f>
        <v>Surname22 Name22</v>
      </c>
      <c r="C60" s="135" t="s">
        <v>308</v>
      </c>
      <c r="D60" s="142"/>
      <c r="E60" s="142"/>
      <c r="F60" s="142"/>
      <c r="G60" s="142"/>
      <c r="H60" s="142"/>
      <c r="I60" s="142"/>
      <c r="J60" s="143"/>
      <c r="K60" s="143"/>
      <c r="L60" s="143"/>
      <c r="M60" s="138" t="str">
        <f t="shared" ref="M60" si="181">IF(COUNTIFS($D$10:$L$10,"Man",D60:L60,"OK")=COUNTIF($D$10:$L$10,"Man"),"PASS","FAIL")</f>
        <v>FAIL</v>
      </c>
      <c r="N60" s="138">
        <f t="shared" ref="N60" si="182">SUM(P60,Q60,R60,U60,W60,AA60,AC60,AE60,AG60,AI60)</f>
        <v>0</v>
      </c>
      <c r="O60" s="138" t="str">
        <f>IF($M60&lt;&gt;"PASS","FAIL",IF(N60&gt;GRADING!$D$12,GRADING!$D$15,IF('Mod1 Grades'!N60&lt;=GRADING!J$19,GRADING!C$19,IF('Mod1 Grades'!N60&lt;=GRADING!J$20,GRADING!C$20,IF('Mod1 Grades'!N60&lt;=GRADING!J$21,GRADING!C$21,IF('Mod1 Grades'!N60&lt;=GRADING!J$22,GRADING!C$22,IF('Mod1 Grades'!N60&lt;=GRADING!J$23,GRADING!C$23,IF('Mod1 Grades'!N60&lt;=GRADING!J$24,GRADING!C$24,IF('Mod1 Grades'!N60&lt;=GRADING!J$25,GRADING!C$25,IF('Mod1 Grades'!N60&lt;=GRADING!J$26,GRADING!C$26,IF('Mod1 Grades'!N60&lt;=GRADING!J$27,GRADING!C$27,IF('Mod1 Grades'!N60&lt;=GRADING!J$28,GRADING!C$28,IF('Mod1 Grades'!N60&lt;=GRADING!J$29,GRADING!C$29,IF('Mod1 Grades'!N60&lt;=GRADING!J$30,GRADING!C$30,IF('Mod1 Grades'!N60&lt;=GRADING!J$31,GRADING!C$31,IF('Mod1 Grades'!N60&lt;=GRADING!J$32,GRADING!C$32,GRADING!C$33))))))))))))))))</f>
        <v>FAIL</v>
      </c>
      <c r="P60" s="29">
        <f t="shared" ref="P60" si="183">SUMIFS($D$120:$L$120,$D$10:$L$10,"Add",D60:L60,"OK")</f>
        <v>0</v>
      </c>
      <c r="Q60" s="29">
        <f t="shared" ref="Q60" si="184">SUMIFS($D61:$L61,$D$10:$L$10,"Man",$D60:$L60,"OK")</f>
        <v>0</v>
      </c>
      <c r="R60" s="29">
        <f t="shared" ref="R60" si="185">SUMIFS($D61:$L61,$D$10:$L$10,"Add",$D60:$L60,"OK")</f>
        <v>0</v>
      </c>
      <c r="S60" s="29">
        <f t="shared" ref="S60" si="186">SUMIFS($D61:$L61,$D$10:$L$10,"Add",$D60:$L60,"OK",$D$13:$L$13,"H")</f>
        <v>0</v>
      </c>
      <c r="T60" s="29">
        <f t="shared" ref="T60" si="187">SUMIFS($D61:$L61,$D$10:$L$10,"Add",$D60:$L60,"OK",$D$13:$L$13,"L")</f>
        <v>0</v>
      </c>
      <c r="U60" s="151"/>
      <c r="V60" s="29" t="str">
        <f>IF('Mod1 Settings'!$M$34=1,IF(AND(M60="PASS",'Mod1 Grades'!R60&gt;='Mod1 Settings'!$P$34),"Achieved","No"),"Disabled")</f>
        <v>No</v>
      </c>
      <c r="W60" s="29">
        <f>IF(V60="Achieved",'Mod1 Settings'!$S$34,IF(V60="Disabled","n/a",0))</f>
        <v>0</v>
      </c>
      <c r="X60" s="29" t="str">
        <f>IF('Mod1 Settings'!$M$35=1,IF(M60="PASS","Achieved","No"),"Disabled")</f>
        <v>No</v>
      </c>
      <c r="Y60" s="29" t="str">
        <f t="shared" ref="Y60" si="188">IF(X60="Achieved","No limit for Carrots",IF(X60="Disabled","n/a","Carrots Limited"))</f>
        <v>Carrots Limited</v>
      </c>
      <c r="Z60" s="29" t="s">
        <v>440</v>
      </c>
      <c r="AA60" s="29" t="s">
        <v>440</v>
      </c>
      <c r="AB60" s="29" t="s">
        <v>440</v>
      </c>
      <c r="AC60" s="29" t="s">
        <v>440</v>
      </c>
      <c r="AD60" s="29" t="s">
        <v>440</v>
      </c>
      <c r="AE60" s="29" t="s">
        <v>440</v>
      </c>
      <c r="AF60" s="29" t="s">
        <v>440</v>
      </c>
      <c r="AG60" s="29" t="s">
        <v>440</v>
      </c>
      <c r="AH60" s="29" t="s">
        <v>440</v>
      </c>
      <c r="AI60" s="29" t="s">
        <v>440</v>
      </c>
    </row>
    <row r="61" spans="1:35" ht="18" customHeight="1" x14ac:dyDescent="0.25">
      <c r="A61" s="192"/>
      <c r="B61" s="194"/>
      <c r="C61" s="135" t="s">
        <v>309</v>
      </c>
      <c r="D61" s="142"/>
      <c r="E61" s="142"/>
      <c r="F61" s="142"/>
      <c r="G61" s="142"/>
      <c r="H61" s="142"/>
      <c r="I61" s="142"/>
      <c r="J61" s="143"/>
      <c r="K61" s="143"/>
      <c r="L61" s="143"/>
      <c r="M61" s="138">
        <f t="shared" ref="M61" si="189">SUM(D61:L61)</f>
        <v>0</v>
      </c>
    </row>
    <row r="62" spans="1:35" ht="18" customHeight="1" x14ac:dyDescent="0.25">
      <c r="A62" s="191">
        <f>StudentsSummary!$B33</f>
        <v>23</v>
      </c>
      <c r="B62" s="193" t="str">
        <f>_xlfn.CONCAT(StudentsSummary!$C33," ",StudentsSummary!$D33)</f>
        <v>Surname23 Name23</v>
      </c>
      <c r="C62" s="135" t="s">
        <v>308</v>
      </c>
      <c r="D62" s="142"/>
      <c r="E62" s="142"/>
      <c r="F62" s="142"/>
      <c r="G62" s="142"/>
      <c r="H62" s="142"/>
      <c r="I62" s="142"/>
      <c r="J62" s="143"/>
      <c r="K62" s="143"/>
      <c r="L62" s="143"/>
      <c r="M62" s="138" t="str">
        <f t="shared" ref="M62" si="190">IF(COUNTIFS($D$10:$L$10,"Man",D62:L62,"OK")=COUNTIF($D$10:$L$10,"Man"),"PASS","FAIL")</f>
        <v>FAIL</v>
      </c>
      <c r="N62" s="138">
        <f t="shared" ref="N62" si="191">SUM(P62,Q62,R62,U62,W62,AA62,AC62,AE62,AG62,AI62)</f>
        <v>0</v>
      </c>
      <c r="O62" s="138" t="str">
        <f>IF($M62&lt;&gt;"PASS","FAIL",IF(N62&gt;GRADING!$D$12,GRADING!$D$15,IF('Mod1 Grades'!N62&lt;=GRADING!J$19,GRADING!C$19,IF('Mod1 Grades'!N62&lt;=GRADING!J$20,GRADING!C$20,IF('Mod1 Grades'!N62&lt;=GRADING!J$21,GRADING!C$21,IF('Mod1 Grades'!N62&lt;=GRADING!J$22,GRADING!C$22,IF('Mod1 Grades'!N62&lt;=GRADING!J$23,GRADING!C$23,IF('Mod1 Grades'!N62&lt;=GRADING!J$24,GRADING!C$24,IF('Mod1 Grades'!N62&lt;=GRADING!J$25,GRADING!C$25,IF('Mod1 Grades'!N62&lt;=GRADING!J$26,GRADING!C$26,IF('Mod1 Grades'!N62&lt;=GRADING!J$27,GRADING!C$27,IF('Mod1 Grades'!N62&lt;=GRADING!J$28,GRADING!C$28,IF('Mod1 Grades'!N62&lt;=GRADING!J$29,GRADING!C$29,IF('Mod1 Grades'!N62&lt;=GRADING!J$30,GRADING!C$30,IF('Mod1 Grades'!N62&lt;=GRADING!J$31,GRADING!C$31,IF('Mod1 Grades'!N62&lt;=GRADING!J$32,GRADING!C$32,GRADING!C$33))))))))))))))))</f>
        <v>FAIL</v>
      </c>
      <c r="P62" s="29">
        <f t="shared" ref="P62" si="192">SUMIFS($D$120:$L$120,$D$10:$L$10,"Add",D62:L62,"OK")</f>
        <v>0</v>
      </c>
      <c r="Q62" s="29">
        <f t="shared" ref="Q62" si="193">SUMIFS($D63:$L63,$D$10:$L$10,"Man",$D62:$L62,"OK")</f>
        <v>0</v>
      </c>
      <c r="R62" s="29">
        <f t="shared" ref="R62" si="194">SUMIFS($D63:$L63,$D$10:$L$10,"Add",$D62:$L62,"OK")</f>
        <v>0</v>
      </c>
      <c r="S62" s="29">
        <f t="shared" ref="S62" si="195">SUMIFS($D63:$L63,$D$10:$L$10,"Add",$D62:$L62,"OK",$D$13:$L$13,"H")</f>
        <v>0</v>
      </c>
      <c r="T62" s="29">
        <f t="shared" ref="T62" si="196">SUMIFS($D63:$L63,$D$10:$L$10,"Add",$D62:$L62,"OK",$D$13:$L$13,"L")</f>
        <v>0</v>
      </c>
      <c r="U62" s="151"/>
      <c r="V62" s="29" t="str">
        <f>IF('Mod1 Settings'!$M$34=1,IF(AND(M62="PASS",'Mod1 Grades'!R62&gt;='Mod1 Settings'!$P$34),"Achieved","No"),"Disabled")</f>
        <v>No</v>
      </c>
      <c r="W62" s="29">
        <f>IF(V62="Achieved",'Mod1 Settings'!$S$34,IF(V62="Disabled","n/a",0))</f>
        <v>0</v>
      </c>
      <c r="X62" s="29" t="str">
        <f>IF('Mod1 Settings'!$M$35=1,IF(M62="PASS","Achieved","No"),"Disabled")</f>
        <v>No</v>
      </c>
      <c r="Y62" s="29" t="str">
        <f t="shared" ref="Y62" si="197">IF(X62="Achieved","No limit for Carrots",IF(X62="Disabled","n/a","Carrots Limited"))</f>
        <v>Carrots Limited</v>
      </c>
      <c r="Z62" s="29" t="s">
        <v>440</v>
      </c>
      <c r="AA62" s="29" t="s">
        <v>440</v>
      </c>
      <c r="AB62" s="29" t="s">
        <v>440</v>
      </c>
      <c r="AC62" s="29" t="s">
        <v>440</v>
      </c>
      <c r="AD62" s="29" t="s">
        <v>440</v>
      </c>
      <c r="AE62" s="29" t="s">
        <v>440</v>
      </c>
      <c r="AF62" s="29" t="s">
        <v>440</v>
      </c>
      <c r="AG62" s="29" t="s">
        <v>440</v>
      </c>
      <c r="AH62" s="29" t="s">
        <v>440</v>
      </c>
      <c r="AI62" s="29" t="s">
        <v>440</v>
      </c>
    </row>
    <row r="63" spans="1:35" ht="18" customHeight="1" x14ac:dyDescent="0.25">
      <c r="A63" s="192"/>
      <c r="B63" s="194"/>
      <c r="C63" s="135" t="s">
        <v>309</v>
      </c>
      <c r="D63" s="142"/>
      <c r="E63" s="142"/>
      <c r="F63" s="142"/>
      <c r="G63" s="142"/>
      <c r="H63" s="142"/>
      <c r="I63" s="142"/>
      <c r="J63" s="143"/>
      <c r="K63" s="143"/>
      <c r="L63" s="143"/>
      <c r="M63" s="138">
        <f t="shared" ref="M63" si="198">SUM(D63:L63)</f>
        <v>0</v>
      </c>
    </row>
    <row r="64" spans="1:35" ht="18" customHeight="1" x14ac:dyDescent="0.25">
      <c r="A64" s="191">
        <f>StudentsSummary!$B34</f>
        <v>24</v>
      </c>
      <c r="B64" s="193" t="str">
        <f>_xlfn.CONCAT(StudentsSummary!$C34," ",StudentsSummary!$D34)</f>
        <v>Surname24 Name24</v>
      </c>
      <c r="C64" s="135" t="s">
        <v>308</v>
      </c>
      <c r="D64" s="142"/>
      <c r="E64" s="142"/>
      <c r="F64" s="142"/>
      <c r="G64" s="142"/>
      <c r="H64" s="142"/>
      <c r="I64" s="142"/>
      <c r="J64" s="143"/>
      <c r="K64" s="143"/>
      <c r="L64" s="143"/>
      <c r="M64" s="138" t="str">
        <f t="shared" ref="M64" si="199">IF(COUNTIFS($D$10:$L$10,"Man",D64:L64,"OK")=COUNTIF($D$10:$L$10,"Man"),"PASS","FAIL")</f>
        <v>FAIL</v>
      </c>
      <c r="N64" s="138">
        <f t="shared" ref="N64" si="200">SUM(P64,Q64,R64,U64,W64,AA64,AC64,AE64,AG64,AI64)</f>
        <v>0</v>
      </c>
      <c r="O64" s="138" t="str">
        <f>IF($M64&lt;&gt;"PASS","FAIL",IF(N64&gt;GRADING!$D$12,GRADING!$D$15,IF('Mod1 Grades'!N64&lt;=GRADING!J$19,GRADING!C$19,IF('Mod1 Grades'!N64&lt;=GRADING!J$20,GRADING!C$20,IF('Mod1 Grades'!N64&lt;=GRADING!J$21,GRADING!C$21,IF('Mod1 Grades'!N64&lt;=GRADING!J$22,GRADING!C$22,IF('Mod1 Grades'!N64&lt;=GRADING!J$23,GRADING!C$23,IF('Mod1 Grades'!N64&lt;=GRADING!J$24,GRADING!C$24,IF('Mod1 Grades'!N64&lt;=GRADING!J$25,GRADING!C$25,IF('Mod1 Grades'!N64&lt;=GRADING!J$26,GRADING!C$26,IF('Mod1 Grades'!N64&lt;=GRADING!J$27,GRADING!C$27,IF('Mod1 Grades'!N64&lt;=GRADING!J$28,GRADING!C$28,IF('Mod1 Grades'!N64&lt;=GRADING!J$29,GRADING!C$29,IF('Mod1 Grades'!N64&lt;=GRADING!J$30,GRADING!C$30,IF('Mod1 Grades'!N64&lt;=GRADING!J$31,GRADING!C$31,IF('Mod1 Grades'!N64&lt;=GRADING!J$32,GRADING!C$32,GRADING!C$33))))))))))))))))</f>
        <v>FAIL</v>
      </c>
      <c r="P64" s="29">
        <f t="shared" ref="P64" si="201">SUMIFS($D$120:$L$120,$D$10:$L$10,"Add",D64:L64,"OK")</f>
        <v>0</v>
      </c>
      <c r="Q64" s="29">
        <f t="shared" ref="Q64" si="202">SUMIFS($D65:$L65,$D$10:$L$10,"Man",$D64:$L64,"OK")</f>
        <v>0</v>
      </c>
      <c r="R64" s="29">
        <f t="shared" ref="R64" si="203">SUMIFS($D65:$L65,$D$10:$L$10,"Add",$D64:$L64,"OK")</f>
        <v>0</v>
      </c>
      <c r="S64" s="29">
        <f t="shared" ref="S64" si="204">SUMIFS($D65:$L65,$D$10:$L$10,"Add",$D64:$L64,"OK",$D$13:$L$13,"H")</f>
        <v>0</v>
      </c>
      <c r="T64" s="29">
        <f t="shared" ref="T64" si="205">SUMIFS($D65:$L65,$D$10:$L$10,"Add",$D64:$L64,"OK",$D$13:$L$13,"L")</f>
        <v>0</v>
      </c>
      <c r="U64" s="151"/>
      <c r="V64" s="29" t="str">
        <f>IF('Mod1 Settings'!$M$34=1,IF(AND(M64="PASS",'Mod1 Grades'!R64&gt;='Mod1 Settings'!$P$34),"Achieved","No"),"Disabled")</f>
        <v>No</v>
      </c>
      <c r="W64" s="29">
        <f>IF(V64="Achieved",'Mod1 Settings'!$S$34,IF(V64="Disabled","n/a",0))</f>
        <v>0</v>
      </c>
      <c r="X64" s="29" t="str">
        <f>IF('Mod1 Settings'!$M$35=1,IF(M64="PASS","Achieved","No"),"Disabled")</f>
        <v>No</v>
      </c>
      <c r="Y64" s="29" t="str">
        <f t="shared" ref="Y64" si="206">IF(X64="Achieved","No limit for Carrots",IF(X64="Disabled","n/a","Carrots Limited"))</f>
        <v>Carrots Limited</v>
      </c>
      <c r="Z64" s="29" t="s">
        <v>440</v>
      </c>
      <c r="AA64" s="29" t="s">
        <v>440</v>
      </c>
      <c r="AB64" s="29" t="s">
        <v>440</v>
      </c>
      <c r="AC64" s="29" t="s">
        <v>440</v>
      </c>
      <c r="AD64" s="29" t="s">
        <v>440</v>
      </c>
      <c r="AE64" s="29" t="s">
        <v>440</v>
      </c>
      <c r="AF64" s="29" t="s">
        <v>440</v>
      </c>
      <c r="AG64" s="29" t="s">
        <v>440</v>
      </c>
      <c r="AH64" s="29" t="s">
        <v>440</v>
      </c>
      <c r="AI64" s="29" t="s">
        <v>440</v>
      </c>
    </row>
    <row r="65" spans="1:35" ht="18" customHeight="1" x14ac:dyDescent="0.25">
      <c r="A65" s="192"/>
      <c r="B65" s="194"/>
      <c r="C65" s="135" t="s">
        <v>309</v>
      </c>
      <c r="D65" s="142"/>
      <c r="E65" s="142"/>
      <c r="F65" s="142"/>
      <c r="G65" s="142"/>
      <c r="H65" s="142"/>
      <c r="I65" s="142"/>
      <c r="J65" s="143"/>
      <c r="K65" s="143"/>
      <c r="L65" s="143"/>
      <c r="M65" s="138">
        <f t="shared" ref="M65" si="207">SUM(D65:L65)</f>
        <v>0</v>
      </c>
    </row>
    <row r="66" spans="1:35" ht="18" customHeight="1" x14ac:dyDescent="0.25">
      <c r="A66" s="191">
        <f>StudentsSummary!$B35</f>
        <v>25</v>
      </c>
      <c r="B66" s="193" t="str">
        <f>_xlfn.CONCAT(StudentsSummary!$C35," ",StudentsSummary!$D35)</f>
        <v>Surname25 Name25</v>
      </c>
      <c r="C66" s="135" t="s">
        <v>308</v>
      </c>
      <c r="D66" s="142"/>
      <c r="E66" s="142"/>
      <c r="F66" s="142"/>
      <c r="G66" s="142"/>
      <c r="H66" s="142"/>
      <c r="I66" s="142"/>
      <c r="J66" s="143"/>
      <c r="K66" s="143"/>
      <c r="L66" s="143"/>
      <c r="M66" s="138" t="str">
        <f t="shared" ref="M66" si="208">IF(COUNTIFS($D$10:$L$10,"Man",D66:L66,"OK")=COUNTIF($D$10:$L$10,"Man"),"PASS","FAIL")</f>
        <v>FAIL</v>
      </c>
      <c r="N66" s="138">
        <f t="shared" ref="N66" si="209">SUM(P66,Q66,R66,U66,W66,AA66,AC66,AE66,AG66,AI66)</f>
        <v>0</v>
      </c>
      <c r="O66" s="138" t="str">
        <f>IF($M66&lt;&gt;"PASS","FAIL",IF(N66&gt;GRADING!$D$12,GRADING!$D$15,IF('Mod1 Grades'!N66&lt;=GRADING!J$19,GRADING!C$19,IF('Mod1 Grades'!N66&lt;=GRADING!J$20,GRADING!C$20,IF('Mod1 Grades'!N66&lt;=GRADING!J$21,GRADING!C$21,IF('Mod1 Grades'!N66&lt;=GRADING!J$22,GRADING!C$22,IF('Mod1 Grades'!N66&lt;=GRADING!J$23,GRADING!C$23,IF('Mod1 Grades'!N66&lt;=GRADING!J$24,GRADING!C$24,IF('Mod1 Grades'!N66&lt;=GRADING!J$25,GRADING!C$25,IF('Mod1 Grades'!N66&lt;=GRADING!J$26,GRADING!C$26,IF('Mod1 Grades'!N66&lt;=GRADING!J$27,GRADING!C$27,IF('Mod1 Grades'!N66&lt;=GRADING!J$28,GRADING!C$28,IF('Mod1 Grades'!N66&lt;=GRADING!J$29,GRADING!C$29,IF('Mod1 Grades'!N66&lt;=GRADING!J$30,GRADING!C$30,IF('Mod1 Grades'!N66&lt;=GRADING!J$31,GRADING!C$31,IF('Mod1 Grades'!N66&lt;=GRADING!J$32,GRADING!C$32,GRADING!C$33))))))))))))))))</f>
        <v>FAIL</v>
      </c>
      <c r="P66" s="29">
        <f t="shared" ref="P66" si="210">SUMIFS($D$120:$L$120,$D$10:$L$10,"Add",D66:L66,"OK")</f>
        <v>0</v>
      </c>
      <c r="Q66" s="29">
        <f t="shared" ref="Q66" si="211">SUMIFS($D67:$L67,$D$10:$L$10,"Man",$D66:$L66,"OK")</f>
        <v>0</v>
      </c>
      <c r="R66" s="29">
        <f t="shared" ref="R66" si="212">SUMIFS($D67:$L67,$D$10:$L$10,"Add",$D66:$L66,"OK")</f>
        <v>0</v>
      </c>
      <c r="S66" s="29">
        <f t="shared" ref="S66" si="213">SUMIFS($D67:$L67,$D$10:$L$10,"Add",$D66:$L66,"OK",$D$13:$L$13,"H")</f>
        <v>0</v>
      </c>
      <c r="T66" s="29">
        <f t="shared" ref="T66" si="214">SUMIFS($D67:$L67,$D$10:$L$10,"Add",$D66:$L66,"OK",$D$13:$L$13,"L")</f>
        <v>0</v>
      </c>
      <c r="U66" s="151"/>
      <c r="V66" s="29" t="str">
        <f>IF('Mod1 Settings'!$M$34=1,IF(AND(M66="PASS",'Mod1 Grades'!R66&gt;='Mod1 Settings'!$P$34),"Achieved","No"),"Disabled")</f>
        <v>No</v>
      </c>
      <c r="W66" s="29">
        <f>IF(V66="Achieved",'Mod1 Settings'!$S$34,IF(V66="Disabled","n/a",0))</f>
        <v>0</v>
      </c>
      <c r="X66" s="29" t="str">
        <f>IF('Mod1 Settings'!$M$35=1,IF(M66="PASS","Achieved","No"),"Disabled")</f>
        <v>No</v>
      </c>
      <c r="Y66" s="29" t="str">
        <f t="shared" ref="Y66" si="215">IF(X66="Achieved","No limit for Carrots",IF(X66="Disabled","n/a","Carrots Limited"))</f>
        <v>Carrots Limited</v>
      </c>
      <c r="Z66" s="29" t="s">
        <v>440</v>
      </c>
      <c r="AA66" s="29" t="s">
        <v>440</v>
      </c>
      <c r="AB66" s="29" t="s">
        <v>440</v>
      </c>
      <c r="AC66" s="29" t="s">
        <v>440</v>
      </c>
      <c r="AD66" s="29" t="s">
        <v>440</v>
      </c>
      <c r="AE66" s="29" t="s">
        <v>440</v>
      </c>
      <c r="AF66" s="29" t="s">
        <v>440</v>
      </c>
      <c r="AG66" s="29" t="s">
        <v>440</v>
      </c>
      <c r="AH66" s="29" t="s">
        <v>440</v>
      </c>
      <c r="AI66" s="29" t="s">
        <v>440</v>
      </c>
    </row>
    <row r="67" spans="1:35" ht="18" customHeight="1" x14ac:dyDescent="0.25">
      <c r="A67" s="192"/>
      <c r="B67" s="194"/>
      <c r="C67" s="135" t="s">
        <v>309</v>
      </c>
      <c r="D67" s="142"/>
      <c r="E67" s="142"/>
      <c r="F67" s="142"/>
      <c r="G67" s="142"/>
      <c r="H67" s="142"/>
      <c r="I67" s="142"/>
      <c r="J67" s="143"/>
      <c r="K67" s="143"/>
      <c r="L67" s="143"/>
      <c r="M67" s="138">
        <f t="shared" ref="M67" si="216">SUM(D67:L67)</f>
        <v>0</v>
      </c>
    </row>
    <row r="68" spans="1:35" ht="18" customHeight="1" x14ac:dyDescent="0.25">
      <c r="A68" s="191">
        <f>StudentsSummary!$B36</f>
        <v>26</v>
      </c>
      <c r="B68" s="193" t="str">
        <f>_xlfn.CONCAT(StudentsSummary!$C36," ",StudentsSummary!$D36)</f>
        <v>Surname26 Name26</v>
      </c>
      <c r="C68" s="135" t="s">
        <v>308</v>
      </c>
      <c r="D68" s="142"/>
      <c r="E68" s="142"/>
      <c r="F68" s="142"/>
      <c r="G68" s="142"/>
      <c r="H68" s="142"/>
      <c r="I68" s="142"/>
      <c r="J68" s="143"/>
      <c r="K68" s="143"/>
      <c r="L68" s="143"/>
      <c r="M68" s="138" t="str">
        <f t="shared" ref="M68" si="217">IF(COUNTIFS($D$10:$L$10,"Man",D68:L68,"OK")=COUNTIF($D$10:$L$10,"Man"),"PASS","FAIL")</f>
        <v>FAIL</v>
      </c>
      <c r="N68" s="138">
        <f t="shared" ref="N68" si="218">SUM(P68,Q68,R68,U68,W68,AA68,AC68,AE68,AG68,AI68)</f>
        <v>0</v>
      </c>
      <c r="O68" s="138" t="str">
        <f>IF($M68&lt;&gt;"PASS","FAIL",IF(N68&gt;GRADING!$D$12,GRADING!$D$15,IF('Mod1 Grades'!N68&lt;=GRADING!J$19,GRADING!C$19,IF('Mod1 Grades'!N68&lt;=GRADING!J$20,GRADING!C$20,IF('Mod1 Grades'!N68&lt;=GRADING!J$21,GRADING!C$21,IF('Mod1 Grades'!N68&lt;=GRADING!J$22,GRADING!C$22,IF('Mod1 Grades'!N68&lt;=GRADING!J$23,GRADING!C$23,IF('Mod1 Grades'!N68&lt;=GRADING!J$24,GRADING!C$24,IF('Mod1 Grades'!N68&lt;=GRADING!J$25,GRADING!C$25,IF('Mod1 Grades'!N68&lt;=GRADING!J$26,GRADING!C$26,IF('Mod1 Grades'!N68&lt;=GRADING!J$27,GRADING!C$27,IF('Mod1 Grades'!N68&lt;=GRADING!J$28,GRADING!C$28,IF('Mod1 Grades'!N68&lt;=GRADING!J$29,GRADING!C$29,IF('Mod1 Grades'!N68&lt;=GRADING!J$30,GRADING!C$30,IF('Mod1 Grades'!N68&lt;=GRADING!J$31,GRADING!C$31,IF('Mod1 Grades'!N68&lt;=GRADING!J$32,GRADING!C$32,GRADING!C$33))))))))))))))))</f>
        <v>FAIL</v>
      </c>
      <c r="P68" s="29">
        <f t="shared" ref="P68" si="219">SUMIFS($D$120:$L$120,$D$10:$L$10,"Add",D68:L68,"OK")</f>
        <v>0</v>
      </c>
      <c r="Q68" s="29">
        <f t="shared" ref="Q68" si="220">SUMIFS($D69:$L69,$D$10:$L$10,"Man",$D68:$L68,"OK")</f>
        <v>0</v>
      </c>
      <c r="R68" s="29">
        <f t="shared" ref="R68" si="221">SUMIFS($D69:$L69,$D$10:$L$10,"Add",$D68:$L68,"OK")</f>
        <v>0</v>
      </c>
      <c r="S68" s="29">
        <f t="shared" ref="S68" si="222">SUMIFS($D69:$L69,$D$10:$L$10,"Add",$D68:$L68,"OK",$D$13:$L$13,"H")</f>
        <v>0</v>
      </c>
      <c r="T68" s="29">
        <f t="shared" ref="T68" si="223">SUMIFS($D69:$L69,$D$10:$L$10,"Add",$D68:$L68,"OK",$D$13:$L$13,"L")</f>
        <v>0</v>
      </c>
      <c r="U68" s="151"/>
      <c r="V68" s="29" t="str">
        <f>IF('Mod1 Settings'!$M$34=1,IF(AND(M68="PASS",'Mod1 Grades'!R68&gt;='Mod1 Settings'!$P$34),"Achieved","No"),"Disabled")</f>
        <v>No</v>
      </c>
      <c r="W68" s="29">
        <f>IF(V68="Achieved",'Mod1 Settings'!$S$34,IF(V68="Disabled","n/a",0))</f>
        <v>0</v>
      </c>
      <c r="X68" s="29" t="str">
        <f>IF('Mod1 Settings'!$M$35=1,IF(M68="PASS","Achieved","No"),"Disabled")</f>
        <v>No</v>
      </c>
      <c r="Y68" s="29" t="str">
        <f t="shared" ref="Y68" si="224">IF(X68="Achieved","No limit for Carrots",IF(X68="Disabled","n/a","Carrots Limited"))</f>
        <v>Carrots Limited</v>
      </c>
      <c r="Z68" s="29" t="s">
        <v>440</v>
      </c>
      <c r="AA68" s="29" t="s">
        <v>440</v>
      </c>
      <c r="AB68" s="29" t="s">
        <v>440</v>
      </c>
      <c r="AC68" s="29" t="s">
        <v>440</v>
      </c>
      <c r="AD68" s="29" t="s">
        <v>440</v>
      </c>
      <c r="AE68" s="29" t="s">
        <v>440</v>
      </c>
      <c r="AF68" s="29" t="s">
        <v>440</v>
      </c>
      <c r="AG68" s="29" t="s">
        <v>440</v>
      </c>
      <c r="AH68" s="29" t="s">
        <v>440</v>
      </c>
      <c r="AI68" s="29" t="s">
        <v>440</v>
      </c>
    </row>
    <row r="69" spans="1:35" ht="18" customHeight="1" x14ac:dyDescent="0.25">
      <c r="A69" s="192"/>
      <c r="B69" s="194"/>
      <c r="C69" s="135" t="s">
        <v>309</v>
      </c>
      <c r="D69" s="142"/>
      <c r="E69" s="142"/>
      <c r="F69" s="142"/>
      <c r="G69" s="142"/>
      <c r="H69" s="142"/>
      <c r="I69" s="142"/>
      <c r="J69" s="143"/>
      <c r="K69" s="143"/>
      <c r="L69" s="143"/>
      <c r="M69" s="138">
        <f t="shared" ref="M69" si="225">SUM(D69:L69)</f>
        <v>0</v>
      </c>
    </row>
    <row r="70" spans="1:35" ht="18" customHeight="1" x14ac:dyDescent="0.25">
      <c r="A70" s="191">
        <f>StudentsSummary!$B37</f>
        <v>27</v>
      </c>
      <c r="B70" s="193" t="str">
        <f>_xlfn.CONCAT(StudentsSummary!$C37," ",StudentsSummary!$D37)</f>
        <v>Surname27 Name27</v>
      </c>
      <c r="C70" s="135" t="s">
        <v>308</v>
      </c>
      <c r="D70" s="142"/>
      <c r="E70" s="142"/>
      <c r="F70" s="142"/>
      <c r="G70" s="142"/>
      <c r="H70" s="142"/>
      <c r="I70" s="142"/>
      <c r="J70" s="143"/>
      <c r="K70" s="143"/>
      <c r="L70" s="143"/>
      <c r="M70" s="138" t="str">
        <f t="shared" ref="M70" si="226">IF(COUNTIFS($D$10:$L$10,"Man",D70:L70,"OK")=COUNTIF($D$10:$L$10,"Man"),"PASS","FAIL")</f>
        <v>FAIL</v>
      </c>
      <c r="N70" s="138">
        <f t="shared" ref="N70" si="227">SUM(P70,Q70,R70,U70,W70,AA70,AC70,AE70,AG70,AI70)</f>
        <v>0</v>
      </c>
      <c r="O70" s="138" t="str">
        <f>IF($M70&lt;&gt;"PASS","FAIL",IF(N70&gt;GRADING!$D$12,GRADING!$D$15,IF('Mod1 Grades'!N70&lt;=GRADING!J$19,GRADING!C$19,IF('Mod1 Grades'!N70&lt;=GRADING!J$20,GRADING!C$20,IF('Mod1 Grades'!N70&lt;=GRADING!J$21,GRADING!C$21,IF('Mod1 Grades'!N70&lt;=GRADING!J$22,GRADING!C$22,IF('Mod1 Grades'!N70&lt;=GRADING!J$23,GRADING!C$23,IF('Mod1 Grades'!N70&lt;=GRADING!J$24,GRADING!C$24,IF('Mod1 Grades'!N70&lt;=GRADING!J$25,GRADING!C$25,IF('Mod1 Grades'!N70&lt;=GRADING!J$26,GRADING!C$26,IF('Mod1 Grades'!N70&lt;=GRADING!J$27,GRADING!C$27,IF('Mod1 Grades'!N70&lt;=GRADING!J$28,GRADING!C$28,IF('Mod1 Grades'!N70&lt;=GRADING!J$29,GRADING!C$29,IF('Mod1 Grades'!N70&lt;=GRADING!J$30,GRADING!C$30,IF('Mod1 Grades'!N70&lt;=GRADING!J$31,GRADING!C$31,IF('Mod1 Grades'!N70&lt;=GRADING!J$32,GRADING!C$32,GRADING!C$33))))))))))))))))</f>
        <v>FAIL</v>
      </c>
      <c r="P70" s="29">
        <f t="shared" ref="P70" si="228">SUMIFS($D$120:$L$120,$D$10:$L$10,"Add",D70:L70,"OK")</f>
        <v>0</v>
      </c>
      <c r="Q70" s="29">
        <f t="shared" ref="Q70" si="229">SUMIFS($D71:$L71,$D$10:$L$10,"Man",$D70:$L70,"OK")</f>
        <v>0</v>
      </c>
      <c r="R70" s="29">
        <f t="shared" ref="R70" si="230">SUMIFS($D71:$L71,$D$10:$L$10,"Add",$D70:$L70,"OK")</f>
        <v>0</v>
      </c>
      <c r="S70" s="29">
        <f t="shared" ref="S70" si="231">SUMIFS($D71:$L71,$D$10:$L$10,"Add",$D70:$L70,"OK",$D$13:$L$13,"H")</f>
        <v>0</v>
      </c>
      <c r="T70" s="29">
        <f t="shared" ref="T70" si="232">SUMIFS($D71:$L71,$D$10:$L$10,"Add",$D70:$L70,"OK",$D$13:$L$13,"L")</f>
        <v>0</v>
      </c>
      <c r="U70" s="151"/>
      <c r="V70" s="29" t="str">
        <f>IF('Mod1 Settings'!$M$34=1,IF(AND(M70="PASS",'Mod1 Grades'!R70&gt;='Mod1 Settings'!$P$34),"Achieved","No"),"Disabled")</f>
        <v>No</v>
      </c>
      <c r="W70" s="29">
        <f>IF(V70="Achieved",'Mod1 Settings'!$S$34,IF(V70="Disabled","n/a",0))</f>
        <v>0</v>
      </c>
      <c r="X70" s="29" t="str">
        <f>IF('Mod1 Settings'!$M$35=1,IF(M70="PASS","Achieved","No"),"Disabled")</f>
        <v>No</v>
      </c>
      <c r="Y70" s="29" t="str">
        <f t="shared" ref="Y70" si="233">IF(X70="Achieved","No limit for Carrots",IF(X70="Disabled","n/a","Carrots Limited"))</f>
        <v>Carrots Limited</v>
      </c>
      <c r="Z70" s="29" t="s">
        <v>440</v>
      </c>
      <c r="AA70" s="29" t="s">
        <v>440</v>
      </c>
      <c r="AB70" s="29" t="s">
        <v>440</v>
      </c>
      <c r="AC70" s="29" t="s">
        <v>440</v>
      </c>
      <c r="AD70" s="29" t="s">
        <v>440</v>
      </c>
      <c r="AE70" s="29" t="s">
        <v>440</v>
      </c>
      <c r="AF70" s="29" t="s">
        <v>440</v>
      </c>
      <c r="AG70" s="29" t="s">
        <v>440</v>
      </c>
      <c r="AH70" s="29" t="s">
        <v>440</v>
      </c>
      <c r="AI70" s="29" t="s">
        <v>440</v>
      </c>
    </row>
    <row r="71" spans="1:35" ht="18" customHeight="1" x14ac:dyDescent="0.25">
      <c r="A71" s="192"/>
      <c r="B71" s="194"/>
      <c r="C71" s="135" t="s">
        <v>309</v>
      </c>
      <c r="D71" s="142"/>
      <c r="E71" s="142"/>
      <c r="F71" s="142"/>
      <c r="G71" s="142"/>
      <c r="H71" s="142"/>
      <c r="I71" s="142"/>
      <c r="J71" s="143"/>
      <c r="K71" s="143"/>
      <c r="L71" s="143"/>
      <c r="M71" s="138">
        <f t="shared" ref="M71" si="234">SUM(D71:L71)</f>
        <v>0</v>
      </c>
    </row>
    <row r="72" spans="1:35" ht="18" customHeight="1" x14ac:dyDescent="0.25">
      <c r="A72" s="191">
        <f>StudentsSummary!$B38</f>
        <v>28</v>
      </c>
      <c r="B72" s="193" t="str">
        <f>_xlfn.CONCAT(StudentsSummary!$C38," ",StudentsSummary!$D38)</f>
        <v>Surname28 Name28</v>
      </c>
      <c r="C72" s="135" t="s">
        <v>308</v>
      </c>
      <c r="D72" s="142"/>
      <c r="E72" s="142"/>
      <c r="F72" s="142"/>
      <c r="G72" s="142"/>
      <c r="H72" s="142"/>
      <c r="I72" s="142"/>
      <c r="J72" s="143"/>
      <c r="K72" s="143"/>
      <c r="L72" s="143"/>
      <c r="M72" s="138" t="str">
        <f t="shared" ref="M72" si="235">IF(COUNTIFS($D$10:$L$10,"Man",D72:L72,"OK")=COUNTIF($D$10:$L$10,"Man"),"PASS","FAIL")</f>
        <v>FAIL</v>
      </c>
      <c r="N72" s="138">
        <f t="shared" ref="N72" si="236">SUM(P72,Q72,R72,U72,W72,AA72,AC72,AE72,AG72,AI72)</f>
        <v>0</v>
      </c>
      <c r="O72" s="138" t="str">
        <f>IF($M72&lt;&gt;"PASS","FAIL",IF(N72&gt;GRADING!$D$12,GRADING!$D$15,IF('Mod1 Grades'!N72&lt;=GRADING!J$19,GRADING!C$19,IF('Mod1 Grades'!N72&lt;=GRADING!J$20,GRADING!C$20,IF('Mod1 Grades'!N72&lt;=GRADING!J$21,GRADING!C$21,IF('Mod1 Grades'!N72&lt;=GRADING!J$22,GRADING!C$22,IF('Mod1 Grades'!N72&lt;=GRADING!J$23,GRADING!C$23,IF('Mod1 Grades'!N72&lt;=GRADING!J$24,GRADING!C$24,IF('Mod1 Grades'!N72&lt;=GRADING!J$25,GRADING!C$25,IF('Mod1 Grades'!N72&lt;=GRADING!J$26,GRADING!C$26,IF('Mod1 Grades'!N72&lt;=GRADING!J$27,GRADING!C$27,IF('Mod1 Grades'!N72&lt;=GRADING!J$28,GRADING!C$28,IF('Mod1 Grades'!N72&lt;=GRADING!J$29,GRADING!C$29,IF('Mod1 Grades'!N72&lt;=GRADING!J$30,GRADING!C$30,IF('Mod1 Grades'!N72&lt;=GRADING!J$31,GRADING!C$31,IF('Mod1 Grades'!N72&lt;=GRADING!J$32,GRADING!C$32,GRADING!C$33))))))))))))))))</f>
        <v>FAIL</v>
      </c>
      <c r="P72" s="29">
        <f t="shared" ref="P72" si="237">SUMIFS($D$120:$L$120,$D$10:$L$10,"Add",D72:L72,"OK")</f>
        <v>0</v>
      </c>
      <c r="Q72" s="29">
        <f t="shared" ref="Q72" si="238">SUMIFS($D73:$L73,$D$10:$L$10,"Man",$D72:$L72,"OK")</f>
        <v>0</v>
      </c>
      <c r="R72" s="29">
        <f t="shared" ref="R72" si="239">SUMIFS($D73:$L73,$D$10:$L$10,"Add",$D72:$L72,"OK")</f>
        <v>0</v>
      </c>
      <c r="S72" s="29">
        <f t="shared" ref="S72" si="240">SUMIFS($D73:$L73,$D$10:$L$10,"Add",$D72:$L72,"OK",$D$13:$L$13,"H")</f>
        <v>0</v>
      </c>
      <c r="T72" s="29">
        <f t="shared" ref="T72" si="241">SUMIFS($D73:$L73,$D$10:$L$10,"Add",$D72:$L72,"OK",$D$13:$L$13,"L")</f>
        <v>0</v>
      </c>
      <c r="U72" s="151"/>
      <c r="V72" s="29" t="str">
        <f>IF('Mod1 Settings'!$M$34=1,IF(AND(M72="PASS",'Mod1 Grades'!R72&gt;='Mod1 Settings'!$P$34),"Achieved","No"),"Disabled")</f>
        <v>No</v>
      </c>
      <c r="W72" s="29">
        <f>IF(V72="Achieved",'Mod1 Settings'!$S$34,IF(V72="Disabled","n/a",0))</f>
        <v>0</v>
      </c>
      <c r="X72" s="29" t="str">
        <f>IF('Mod1 Settings'!$M$35=1,IF(M72="PASS","Achieved","No"),"Disabled")</f>
        <v>No</v>
      </c>
      <c r="Y72" s="29" t="str">
        <f t="shared" ref="Y72" si="242">IF(X72="Achieved","No limit for Carrots",IF(X72="Disabled","n/a","Carrots Limited"))</f>
        <v>Carrots Limited</v>
      </c>
      <c r="Z72" s="29" t="s">
        <v>440</v>
      </c>
      <c r="AA72" s="29" t="s">
        <v>440</v>
      </c>
      <c r="AB72" s="29" t="s">
        <v>440</v>
      </c>
      <c r="AC72" s="29" t="s">
        <v>440</v>
      </c>
      <c r="AD72" s="29" t="s">
        <v>440</v>
      </c>
      <c r="AE72" s="29" t="s">
        <v>440</v>
      </c>
      <c r="AF72" s="29" t="s">
        <v>440</v>
      </c>
      <c r="AG72" s="29" t="s">
        <v>440</v>
      </c>
      <c r="AH72" s="29" t="s">
        <v>440</v>
      </c>
      <c r="AI72" s="29" t="s">
        <v>440</v>
      </c>
    </row>
    <row r="73" spans="1:35" ht="18" customHeight="1" x14ac:dyDescent="0.25">
      <c r="A73" s="192"/>
      <c r="B73" s="194"/>
      <c r="C73" s="135" t="s">
        <v>309</v>
      </c>
      <c r="D73" s="142"/>
      <c r="E73" s="142"/>
      <c r="F73" s="142"/>
      <c r="G73" s="142"/>
      <c r="H73" s="142"/>
      <c r="I73" s="142"/>
      <c r="J73" s="143"/>
      <c r="K73" s="143"/>
      <c r="L73" s="143"/>
      <c r="M73" s="138">
        <f t="shared" ref="M73" si="243">SUM(D73:L73)</f>
        <v>0</v>
      </c>
    </row>
    <row r="74" spans="1:35" ht="18" customHeight="1" x14ac:dyDescent="0.25">
      <c r="A74" s="191">
        <f>StudentsSummary!$B39</f>
        <v>29</v>
      </c>
      <c r="B74" s="193" t="str">
        <f>_xlfn.CONCAT(StudentsSummary!$C39," ",StudentsSummary!$D39)</f>
        <v>Surname29 Name29</v>
      </c>
      <c r="C74" s="135" t="s">
        <v>308</v>
      </c>
      <c r="D74" s="142"/>
      <c r="E74" s="142"/>
      <c r="F74" s="142"/>
      <c r="G74" s="142"/>
      <c r="H74" s="142"/>
      <c r="I74" s="142"/>
      <c r="J74" s="143"/>
      <c r="K74" s="143"/>
      <c r="L74" s="143"/>
      <c r="M74" s="138" t="str">
        <f t="shared" ref="M74" si="244">IF(COUNTIFS($D$10:$L$10,"Man",D74:L74,"OK")=COUNTIF($D$10:$L$10,"Man"),"PASS","FAIL")</f>
        <v>FAIL</v>
      </c>
      <c r="N74" s="138">
        <f t="shared" ref="N74" si="245">SUM(P74,Q74,R74,U74,W74,AA74,AC74,AE74,AG74,AI74)</f>
        <v>0</v>
      </c>
      <c r="O74" s="138" t="str">
        <f>IF($M74&lt;&gt;"PASS","FAIL",IF(N74&gt;GRADING!$D$12,GRADING!$D$15,IF('Mod1 Grades'!N74&lt;=GRADING!J$19,GRADING!C$19,IF('Mod1 Grades'!N74&lt;=GRADING!J$20,GRADING!C$20,IF('Mod1 Grades'!N74&lt;=GRADING!J$21,GRADING!C$21,IF('Mod1 Grades'!N74&lt;=GRADING!J$22,GRADING!C$22,IF('Mod1 Grades'!N74&lt;=GRADING!J$23,GRADING!C$23,IF('Mod1 Grades'!N74&lt;=GRADING!J$24,GRADING!C$24,IF('Mod1 Grades'!N74&lt;=GRADING!J$25,GRADING!C$25,IF('Mod1 Grades'!N74&lt;=GRADING!J$26,GRADING!C$26,IF('Mod1 Grades'!N74&lt;=GRADING!J$27,GRADING!C$27,IF('Mod1 Grades'!N74&lt;=GRADING!J$28,GRADING!C$28,IF('Mod1 Grades'!N74&lt;=GRADING!J$29,GRADING!C$29,IF('Mod1 Grades'!N74&lt;=GRADING!J$30,GRADING!C$30,IF('Mod1 Grades'!N74&lt;=GRADING!J$31,GRADING!C$31,IF('Mod1 Grades'!N74&lt;=GRADING!J$32,GRADING!C$32,GRADING!C$33))))))))))))))))</f>
        <v>FAIL</v>
      </c>
      <c r="P74" s="29">
        <f t="shared" ref="P74" si="246">SUMIFS($D$120:$L$120,$D$10:$L$10,"Add",D74:L74,"OK")</f>
        <v>0</v>
      </c>
      <c r="Q74" s="29">
        <f t="shared" ref="Q74" si="247">SUMIFS($D75:$L75,$D$10:$L$10,"Man",$D74:$L74,"OK")</f>
        <v>0</v>
      </c>
      <c r="R74" s="29">
        <f t="shared" ref="R74" si="248">SUMIFS($D75:$L75,$D$10:$L$10,"Add",$D74:$L74,"OK")</f>
        <v>0</v>
      </c>
      <c r="S74" s="29">
        <f t="shared" ref="S74" si="249">SUMIFS($D75:$L75,$D$10:$L$10,"Add",$D74:$L74,"OK",$D$13:$L$13,"H")</f>
        <v>0</v>
      </c>
      <c r="T74" s="29">
        <f t="shared" ref="T74" si="250">SUMIFS($D75:$L75,$D$10:$L$10,"Add",$D74:$L74,"OK",$D$13:$L$13,"L")</f>
        <v>0</v>
      </c>
      <c r="U74" s="151"/>
      <c r="V74" s="29" t="str">
        <f>IF('Mod1 Settings'!$M$34=1,IF(AND(M74="PASS",'Mod1 Grades'!R74&gt;='Mod1 Settings'!$P$34),"Achieved","No"),"Disabled")</f>
        <v>No</v>
      </c>
      <c r="W74" s="29">
        <f>IF(V74="Achieved",'Mod1 Settings'!$S$34,IF(V74="Disabled","n/a",0))</f>
        <v>0</v>
      </c>
      <c r="X74" s="29" t="str">
        <f>IF('Mod1 Settings'!$M$35=1,IF(M74="PASS","Achieved","No"),"Disabled")</f>
        <v>No</v>
      </c>
      <c r="Y74" s="29" t="str">
        <f t="shared" ref="Y74" si="251">IF(X74="Achieved","No limit for Carrots",IF(X74="Disabled","n/a","Carrots Limited"))</f>
        <v>Carrots Limited</v>
      </c>
      <c r="Z74" s="29" t="s">
        <v>440</v>
      </c>
      <c r="AA74" s="29" t="s">
        <v>440</v>
      </c>
      <c r="AB74" s="29" t="s">
        <v>440</v>
      </c>
      <c r="AC74" s="29" t="s">
        <v>440</v>
      </c>
      <c r="AD74" s="29" t="s">
        <v>440</v>
      </c>
      <c r="AE74" s="29" t="s">
        <v>440</v>
      </c>
      <c r="AF74" s="29" t="s">
        <v>440</v>
      </c>
      <c r="AG74" s="29" t="s">
        <v>440</v>
      </c>
      <c r="AH74" s="29" t="s">
        <v>440</v>
      </c>
      <c r="AI74" s="29" t="s">
        <v>440</v>
      </c>
    </row>
    <row r="75" spans="1:35" ht="18" customHeight="1" x14ac:dyDescent="0.25">
      <c r="A75" s="192"/>
      <c r="B75" s="194"/>
      <c r="C75" s="135" t="s">
        <v>309</v>
      </c>
      <c r="D75" s="142"/>
      <c r="E75" s="142"/>
      <c r="F75" s="142"/>
      <c r="G75" s="142"/>
      <c r="H75" s="142"/>
      <c r="I75" s="142"/>
      <c r="J75" s="143"/>
      <c r="K75" s="143"/>
      <c r="L75" s="143"/>
      <c r="M75" s="138">
        <f t="shared" ref="M75" si="252">SUM(D75:L75)</f>
        <v>0</v>
      </c>
    </row>
    <row r="76" spans="1:35" ht="18" customHeight="1" x14ac:dyDescent="0.25">
      <c r="A76" s="191">
        <f>StudentsSummary!$B40</f>
        <v>30</v>
      </c>
      <c r="B76" s="193" t="str">
        <f>_xlfn.CONCAT(StudentsSummary!$C40," ",StudentsSummary!$D40)</f>
        <v>Surname30 Name30</v>
      </c>
      <c r="C76" s="135" t="s">
        <v>308</v>
      </c>
      <c r="D76" s="142"/>
      <c r="E76" s="142"/>
      <c r="F76" s="142"/>
      <c r="G76" s="142"/>
      <c r="H76" s="142"/>
      <c r="I76" s="142"/>
      <c r="J76" s="143"/>
      <c r="K76" s="143"/>
      <c r="L76" s="143"/>
      <c r="M76" s="138" t="str">
        <f t="shared" ref="M76" si="253">IF(COUNTIFS($D$10:$L$10,"Man",D76:L76,"OK")=COUNTIF($D$10:$L$10,"Man"),"PASS","FAIL")</f>
        <v>FAIL</v>
      </c>
      <c r="N76" s="138">
        <f t="shared" ref="N76" si="254">SUM(P76,Q76,R76,U76,W76,AA76,AC76,AE76,AG76,AI76)</f>
        <v>0</v>
      </c>
      <c r="O76" s="138" t="str">
        <f>IF($M76&lt;&gt;"PASS","FAIL",IF(N76&gt;GRADING!$D$12,GRADING!$D$15,IF('Mod1 Grades'!N76&lt;=GRADING!J$19,GRADING!C$19,IF('Mod1 Grades'!N76&lt;=GRADING!J$20,GRADING!C$20,IF('Mod1 Grades'!N76&lt;=GRADING!J$21,GRADING!C$21,IF('Mod1 Grades'!N76&lt;=GRADING!J$22,GRADING!C$22,IF('Mod1 Grades'!N76&lt;=GRADING!J$23,GRADING!C$23,IF('Mod1 Grades'!N76&lt;=GRADING!J$24,GRADING!C$24,IF('Mod1 Grades'!N76&lt;=GRADING!J$25,GRADING!C$25,IF('Mod1 Grades'!N76&lt;=GRADING!J$26,GRADING!C$26,IF('Mod1 Grades'!N76&lt;=GRADING!J$27,GRADING!C$27,IF('Mod1 Grades'!N76&lt;=GRADING!J$28,GRADING!C$28,IF('Mod1 Grades'!N76&lt;=GRADING!J$29,GRADING!C$29,IF('Mod1 Grades'!N76&lt;=GRADING!J$30,GRADING!C$30,IF('Mod1 Grades'!N76&lt;=GRADING!J$31,GRADING!C$31,IF('Mod1 Grades'!N76&lt;=GRADING!J$32,GRADING!C$32,GRADING!C$33))))))))))))))))</f>
        <v>FAIL</v>
      </c>
      <c r="P76" s="29">
        <f t="shared" ref="P76" si="255">SUMIFS($D$120:$L$120,$D$10:$L$10,"Add",D76:L76,"OK")</f>
        <v>0</v>
      </c>
      <c r="Q76" s="29">
        <f t="shared" ref="Q76" si="256">SUMIFS($D77:$L77,$D$10:$L$10,"Man",$D76:$L76,"OK")</f>
        <v>0</v>
      </c>
      <c r="R76" s="29">
        <f t="shared" ref="R76" si="257">SUMIFS($D77:$L77,$D$10:$L$10,"Add",$D76:$L76,"OK")</f>
        <v>0</v>
      </c>
      <c r="S76" s="29">
        <f t="shared" ref="S76" si="258">SUMIFS($D77:$L77,$D$10:$L$10,"Add",$D76:$L76,"OK",$D$13:$L$13,"H")</f>
        <v>0</v>
      </c>
      <c r="T76" s="29">
        <f t="shared" ref="T76" si="259">SUMIFS($D77:$L77,$D$10:$L$10,"Add",$D76:$L76,"OK",$D$13:$L$13,"L")</f>
        <v>0</v>
      </c>
      <c r="U76" s="151"/>
      <c r="V76" s="29" t="str">
        <f>IF('Mod1 Settings'!$M$34=1,IF(AND(M76="PASS",'Mod1 Grades'!R76&gt;='Mod1 Settings'!$P$34),"Achieved","No"),"Disabled")</f>
        <v>No</v>
      </c>
      <c r="W76" s="29">
        <f>IF(V76="Achieved",'Mod1 Settings'!$S$34,IF(V76="Disabled","n/a",0))</f>
        <v>0</v>
      </c>
      <c r="X76" s="29" t="str">
        <f>IF('Mod1 Settings'!$M$35=1,IF(M76="PASS","Achieved","No"),"Disabled")</f>
        <v>No</v>
      </c>
      <c r="Y76" s="29" t="str">
        <f t="shared" ref="Y76" si="260">IF(X76="Achieved","No limit for Carrots",IF(X76="Disabled","n/a","Carrots Limited"))</f>
        <v>Carrots Limited</v>
      </c>
      <c r="Z76" s="29" t="s">
        <v>440</v>
      </c>
      <c r="AA76" s="29" t="s">
        <v>440</v>
      </c>
      <c r="AB76" s="29" t="s">
        <v>440</v>
      </c>
      <c r="AC76" s="29" t="s">
        <v>440</v>
      </c>
      <c r="AD76" s="29" t="s">
        <v>440</v>
      </c>
      <c r="AE76" s="29" t="s">
        <v>440</v>
      </c>
      <c r="AF76" s="29" t="s">
        <v>440</v>
      </c>
      <c r="AG76" s="29" t="s">
        <v>440</v>
      </c>
      <c r="AH76" s="29" t="s">
        <v>440</v>
      </c>
      <c r="AI76" s="29" t="s">
        <v>440</v>
      </c>
    </row>
    <row r="77" spans="1:35" ht="18" customHeight="1" x14ac:dyDescent="0.25">
      <c r="A77" s="192"/>
      <c r="B77" s="194"/>
      <c r="C77" s="135" t="s">
        <v>309</v>
      </c>
      <c r="D77" s="142"/>
      <c r="E77" s="142"/>
      <c r="F77" s="142"/>
      <c r="G77" s="142"/>
      <c r="H77" s="142"/>
      <c r="I77" s="142"/>
      <c r="J77" s="143"/>
      <c r="K77" s="143"/>
      <c r="L77" s="143"/>
      <c r="M77" s="138">
        <f t="shared" ref="M77" si="261">SUM(D77:L77)</f>
        <v>0</v>
      </c>
    </row>
    <row r="78" spans="1:35" ht="18" customHeight="1" x14ac:dyDescent="0.25">
      <c r="A78" s="191">
        <f>StudentsSummary!$B41</f>
        <v>31</v>
      </c>
      <c r="B78" s="193" t="str">
        <f>_xlfn.CONCAT(StudentsSummary!$C41," ",StudentsSummary!$D41)</f>
        <v>Surname31 Name31</v>
      </c>
      <c r="C78" s="135" t="s">
        <v>308</v>
      </c>
      <c r="D78" s="142"/>
      <c r="E78" s="142"/>
      <c r="F78" s="142"/>
      <c r="G78" s="142"/>
      <c r="H78" s="142"/>
      <c r="I78" s="142"/>
      <c r="J78" s="143"/>
      <c r="K78" s="143"/>
      <c r="L78" s="143"/>
      <c r="M78" s="138" t="str">
        <f t="shared" ref="M78" si="262">IF(COUNTIFS($D$10:$L$10,"Man",D78:L78,"OK")=COUNTIF($D$10:$L$10,"Man"),"PASS","FAIL")</f>
        <v>FAIL</v>
      </c>
      <c r="N78" s="138">
        <f t="shared" ref="N78" si="263">SUM(P78,Q78,R78,U78,W78,AA78,AC78,AE78,AG78,AI78)</f>
        <v>0</v>
      </c>
      <c r="O78" s="138" t="str">
        <f>IF($M78&lt;&gt;"PASS","FAIL",IF(N78&gt;GRADING!$D$12,GRADING!$D$15,IF('Mod1 Grades'!N78&lt;=GRADING!J$19,GRADING!C$19,IF('Mod1 Grades'!N78&lt;=GRADING!J$20,GRADING!C$20,IF('Mod1 Grades'!N78&lt;=GRADING!J$21,GRADING!C$21,IF('Mod1 Grades'!N78&lt;=GRADING!J$22,GRADING!C$22,IF('Mod1 Grades'!N78&lt;=GRADING!J$23,GRADING!C$23,IF('Mod1 Grades'!N78&lt;=GRADING!J$24,GRADING!C$24,IF('Mod1 Grades'!N78&lt;=GRADING!J$25,GRADING!C$25,IF('Mod1 Grades'!N78&lt;=GRADING!J$26,GRADING!C$26,IF('Mod1 Grades'!N78&lt;=GRADING!J$27,GRADING!C$27,IF('Mod1 Grades'!N78&lt;=GRADING!J$28,GRADING!C$28,IF('Mod1 Grades'!N78&lt;=GRADING!J$29,GRADING!C$29,IF('Mod1 Grades'!N78&lt;=GRADING!J$30,GRADING!C$30,IF('Mod1 Grades'!N78&lt;=GRADING!J$31,GRADING!C$31,IF('Mod1 Grades'!N78&lt;=GRADING!J$32,GRADING!C$32,GRADING!C$33))))))))))))))))</f>
        <v>FAIL</v>
      </c>
      <c r="P78" s="29">
        <f t="shared" ref="P78" si="264">SUMIFS($D$120:$L$120,$D$10:$L$10,"Add",D78:L78,"OK")</f>
        <v>0</v>
      </c>
      <c r="Q78" s="29">
        <f t="shared" ref="Q78" si="265">SUMIFS($D79:$L79,$D$10:$L$10,"Man",$D78:$L78,"OK")</f>
        <v>0</v>
      </c>
      <c r="R78" s="29">
        <f t="shared" ref="R78" si="266">SUMIFS($D79:$L79,$D$10:$L$10,"Add",$D78:$L78,"OK")</f>
        <v>0</v>
      </c>
      <c r="S78" s="29">
        <f t="shared" ref="S78" si="267">SUMIFS($D79:$L79,$D$10:$L$10,"Add",$D78:$L78,"OK",$D$13:$L$13,"H")</f>
        <v>0</v>
      </c>
      <c r="T78" s="29">
        <f t="shared" ref="T78" si="268">SUMIFS($D79:$L79,$D$10:$L$10,"Add",$D78:$L78,"OK",$D$13:$L$13,"L")</f>
        <v>0</v>
      </c>
      <c r="U78" s="151"/>
      <c r="V78" s="29" t="str">
        <f>IF('Mod1 Settings'!$M$34=1,IF(AND(M78="PASS",'Mod1 Grades'!R78&gt;='Mod1 Settings'!$P$34),"Achieved","No"),"Disabled")</f>
        <v>No</v>
      </c>
      <c r="W78" s="29">
        <f>IF(V78="Achieved",'Mod1 Settings'!$S$34,IF(V78="Disabled","n/a",0))</f>
        <v>0</v>
      </c>
      <c r="X78" s="29" t="str">
        <f>IF('Mod1 Settings'!$M$35=1,IF(M78="PASS","Achieved","No"),"Disabled")</f>
        <v>No</v>
      </c>
      <c r="Y78" s="29" t="str">
        <f t="shared" ref="Y78" si="269">IF(X78="Achieved","No limit for Carrots",IF(X78="Disabled","n/a","Carrots Limited"))</f>
        <v>Carrots Limited</v>
      </c>
      <c r="Z78" s="29" t="s">
        <v>440</v>
      </c>
      <c r="AA78" s="29" t="s">
        <v>440</v>
      </c>
      <c r="AB78" s="29" t="s">
        <v>440</v>
      </c>
      <c r="AC78" s="29" t="s">
        <v>440</v>
      </c>
      <c r="AD78" s="29" t="s">
        <v>440</v>
      </c>
      <c r="AE78" s="29" t="s">
        <v>440</v>
      </c>
      <c r="AF78" s="29" t="s">
        <v>440</v>
      </c>
      <c r="AG78" s="29" t="s">
        <v>440</v>
      </c>
      <c r="AH78" s="29" t="s">
        <v>440</v>
      </c>
      <c r="AI78" s="29" t="s">
        <v>440</v>
      </c>
    </row>
    <row r="79" spans="1:35" ht="18" customHeight="1" x14ac:dyDescent="0.25">
      <c r="A79" s="192"/>
      <c r="B79" s="194"/>
      <c r="C79" s="135" t="s">
        <v>309</v>
      </c>
      <c r="D79" s="142"/>
      <c r="E79" s="142"/>
      <c r="F79" s="142"/>
      <c r="G79" s="142"/>
      <c r="H79" s="142"/>
      <c r="I79" s="142"/>
      <c r="J79" s="143"/>
      <c r="K79" s="143"/>
      <c r="L79" s="143"/>
      <c r="M79" s="138">
        <f t="shared" ref="M79" si="270">SUM(D79:L79)</f>
        <v>0</v>
      </c>
    </row>
    <row r="80" spans="1:35" ht="18" customHeight="1" x14ac:dyDescent="0.25">
      <c r="A80" s="191">
        <f>StudentsSummary!$B42</f>
        <v>32</v>
      </c>
      <c r="B80" s="193" t="str">
        <f>_xlfn.CONCAT(StudentsSummary!$C42," ",StudentsSummary!$D42)</f>
        <v>Surname32 Name32</v>
      </c>
      <c r="C80" s="135" t="s">
        <v>308</v>
      </c>
      <c r="D80" s="142"/>
      <c r="E80" s="142"/>
      <c r="F80" s="142"/>
      <c r="G80" s="142"/>
      <c r="H80" s="142"/>
      <c r="I80" s="142"/>
      <c r="J80" s="143"/>
      <c r="K80" s="143"/>
      <c r="L80" s="143"/>
      <c r="M80" s="138" t="str">
        <f t="shared" ref="M80" si="271">IF(COUNTIFS($D$10:$L$10,"Man",D80:L80,"OK")=COUNTIF($D$10:$L$10,"Man"),"PASS","FAIL")</f>
        <v>FAIL</v>
      </c>
      <c r="N80" s="138">
        <f t="shared" ref="N80" si="272">SUM(P80,Q80,R80,U80,W80,AA80,AC80,AE80,AG80,AI80)</f>
        <v>0</v>
      </c>
      <c r="O80" s="138" t="str">
        <f>IF($M80&lt;&gt;"PASS","FAIL",IF(N80&gt;GRADING!$D$12,GRADING!$D$15,IF('Mod1 Grades'!N80&lt;=GRADING!J$19,GRADING!C$19,IF('Mod1 Grades'!N80&lt;=GRADING!J$20,GRADING!C$20,IF('Mod1 Grades'!N80&lt;=GRADING!J$21,GRADING!C$21,IF('Mod1 Grades'!N80&lt;=GRADING!J$22,GRADING!C$22,IF('Mod1 Grades'!N80&lt;=GRADING!J$23,GRADING!C$23,IF('Mod1 Grades'!N80&lt;=GRADING!J$24,GRADING!C$24,IF('Mod1 Grades'!N80&lt;=GRADING!J$25,GRADING!C$25,IF('Mod1 Grades'!N80&lt;=GRADING!J$26,GRADING!C$26,IF('Mod1 Grades'!N80&lt;=GRADING!J$27,GRADING!C$27,IF('Mod1 Grades'!N80&lt;=GRADING!J$28,GRADING!C$28,IF('Mod1 Grades'!N80&lt;=GRADING!J$29,GRADING!C$29,IF('Mod1 Grades'!N80&lt;=GRADING!J$30,GRADING!C$30,IF('Mod1 Grades'!N80&lt;=GRADING!J$31,GRADING!C$31,IF('Mod1 Grades'!N80&lt;=GRADING!J$32,GRADING!C$32,GRADING!C$33))))))))))))))))</f>
        <v>FAIL</v>
      </c>
      <c r="P80" s="29">
        <f t="shared" ref="P80" si="273">SUMIFS($D$120:$L$120,$D$10:$L$10,"Add",D80:L80,"OK")</f>
        <v>0</v>
      </c>
      <c r="Q80" s="29">
        <f t="shared" ref="Q80" si="274">SUMIFS($D81:$L81,$D$10:$L$10,"Man",$D80:$L80,"OK")</f>
        <v>0</v>
      </c>
      <c r="R80" s="29">
        <f t="shared" ref="R80" si="275">SUMIFS($D81:$L81,$D$10:$L$10,"Add",$D80:$L80,"OK")</f>
        <v>0</v>
      </c>
      <c r="S80" s="29">
        <f t="shared" ref="S80" si="276">SUMIFS($D81:$L81,$D$10:$L$10,"Add",$D80:$L80,"OK",$D$13:$L$13,"H")</f>
        <v>0</v>
      </c>
      <c r="T80" s="29">
        <f t="shared" ref="T80" si="277">SUMIFS($D81:$L81,$D$10:$L$10,"Add",$D80:$L80,"OK",$D$13:$L$13,"L")</f>
        <v>0</v>
      </c>
      <c r="U80" s="151"/>
      <c r="V80" s="29" t="str">
        <f>IF('Mod1 Settings'!$M$34=1,IF(AND(M80="PASS",'Mod1 Grades'!R80&gt;='Mod1 Settings'!$P$34),"Achieved","No"),"Disabled")</f>
        <v>No</v>
      </c>
      <c r="W80" s="29">
        <f>IF(V80="Achieved",'Mod1 Settings'!$S$34,IF(V80="Disabled","n/a",0))</f>
        <v>0</v>
      </c>
      <c r="X80" s="29" t="str">
        <f>IF('Mod1 Settings'!$M$35=1,IF(M80="PASS","Achieved","No"),"Disabled")</f>
        <v>No</v>
      </c>
      <c r="Y80" s="29" t="str">
        <f t="shared" ref="Y80" si="278">IF(X80="Achieved","No limit for Carrots",IF(X80="Disabled","n/a","Carrots Limited"))</f>
        <v>Carrots Limited</v>
      </c>
      <c r="Z80" s="29" t="s">
        <v>440</v>
      </c>
      <c r="AA80" s="29" t="s">
        <v>440</v>
      </c>
      <c r="AB80" s="29" t="s">
        <v>440</v>
      </c>
      <c r="AC80" s="29" t="s">
        <v>440</v>
      </c>
      <c r="AD80" s="29" t="s">
        <v>440</v>
      </c>
      <c r="AE80" s="29" t="s">
        <v>440</v>
      </c>
      <c r="AF80" s="29" t="s">
        <v>440</v>
      </c>
      <c r="AG80" s="29" t="s">
        <v>440</v>
      </c>
      <c r="AH80" s="29" t="s">
        <v>440</v>
      </c>
      <c r="AI80" s="29" t="s">
        <v>440</v>
      </c>
    </row>
    <row r="81" spans="1:35" ht="18" customHeight="1" x14ac:dyDescent="0.25">
      <c r="A81" s="192"/>
      <c r="B81" s="194"/>
      <c r="C81" s="135" t="s">
        <v>309</v>
      </c>
      <c r="D81" s="142"/>
      <c r="E81" s="142"/>
      <c r="F81" s="142"/>
      <c r="G81" s="142"/>
      <c r="H81" s="142"/>
      <c r="I81" s="142"/>
      <c r="J81" s="143"/>
      <c r="K81" s="143"/>
      <c r="L81" s="143"/>
      <c r="M81" s="138">
        <f t="shared" ref="M81" si="279">SUM(D81:L81)</f>
        <v>0</v>
      </c>
    </row>
    <row r="82" spans="1:35" ht="18" customHeight="1" x14ac:dyDescent="0.25">
      <c r="A82" s="191">
        <f>StudentsSummary!$B43</f>
        <v>33</v>
      </c>
      <c r="B82" s="193" t="str">
        <f>_xlfn.CONCAT(StudentsSummary!$C43," ",StudentsSummary!$D43)</f>
        <v>Surname33 Name33</v>
      </c>
      <c r="C82" s="135" t="s">
        <v>308</v>
      </c>
      <c r="D82" s="142"/>
      <c r="E82" s="142"/>
      <c r="F82" s="142"/>
      <c r="G82" s="142"/>
      <c r="H82" s="142"/>
      <c r="I82" s="142"/>
      <c r="J82" s="143"/>
      <c r="K82" s="143"/>
      <c r="L82" s="143"/>
      <c r="M82" s="138" t="str">
        <f t="shared" ref="M82" si="280">IF(COUNTIFS($D$10:$L$10,"Man",D82:L82,"OK")=COUNTIF($D$10:$L$10,"Man"),"PASS","FAIL")</f>
        <v>FAIL</v>
      </c>
      <c r="N82" s="138">
        <f t="shared" ref="N82" si="281">SUM(P82,Q82,R82,U82,W82,AA82,AC82,AE82,AG82,AI82)</f>
        <v>0</v>
      </c>
      <c r="O82" s="138" t="str">
        <f>IF($M82&lt;&gt;"PASS","FAIL",IF(N82&gt;GRADING!$D$12,GRADING!$D$15,IF('Mod1 Grades'!N82&lt;=GRADING!J$19,GRADING!C$19,IF('Mod1 Grades'!N82&lt;=GRADING!J$20,GRADING!C$20,IF('Mod1 Grades'!N82&lt;=GRADING!J$21,GRADING!C$21,IF('Mod1 Grades'!N82&lt;=GRADING!J$22,GRADING!C$22,IF('Mod1 Grades'!N82&lt;=GRADING!J$23,GRADING!C$23,IF('Mod1 Grades'!N82&lt;=GRADING!J$24,GRADING!C$24,IF('Mod1 Grades'!N82&lt;=GRADING!J$25,GRADING!C$25,IF('Mod1 Grades'!N82&lt;=GRADING!J$26,GRADING!C$26,IF('Mod1 Grades'!N82&lt;=GRADING!J$27,GRADING!C$27,IF('Mod1 Grades'!N82&lt;=GRADING!J$28,GRADING!C$28,IF('Mod1 Grades'!N82&lt;=GRADING!J$29,GRADING!C$29,IF('Mod1 Grades'!N82&lt;=GRADING!J$30,GRADING!C$30,IF('Mod1 Grades'!N82&lt;=GRADING!J$31,GRADING!C$31,IF('Mod1 Grades'!N82&lt;=GRADING!J$32,GRADING!C$32,GRADING!C$33))))))))))))))))</f>
        <v>FAIL</v>
      </c>
      <c r="P82" s="29">
        <f t="shared" ref="P82" si="282">SUMIFS($D$120:$L$120,$D$10:$L$10,"Add",D82:L82,"OK")</f>
        <v>0</v>
      </c>
      <c r="Q82" s="29">
        <f t="shared" ref="Q82" si="283">SUMIFS($D83:$L83,$D$10:$L$10,"Man",$D82:$L82,"OK")</f>
        <v>0</v>
      </c>
      <c r="R82" s="29">
        <f t="shared" ref="R82" si="284">SUMIFS($D83:$L83,$D$10:$L$10,"Add",$D82:$L82,"OK")</f>
        <v>0</v>
      </c>
      <c r="S82" s="29">
        <f t="shared" ref="S82" si="285">SUMIFS($D83:$L83,$D$10:$L$10,"Add",$D82:$L82,"OK",$D$13:$L$13,"H")</f>
        <v>0</v>
      </c>
      <c r="T82" s="29">
        <f t="shared" ref="T82" si="286">SUMIFS($D83:$L83,$D$10:$L$10,"Add",$D82:$L82,"OK",$D$13:$L$13,"L")</f>
        <v>0</v>
      </c>
      <c r="U82" s="151"/>
      <c r="V82" s="29" t="str">
        <f>IF('Mod1 Settings'!$M$34=1,IF(AND(M82="PASS",'Mod1 Grades'!R82&gt;='Mod1 Settings'!$P$34),"Achieved","No"),"Disabled")</f>
        <v>No</v>
      </c>
      <c r="W82" s="29">
        <f>IF(V82="Achieved",'Mod1 Settings'!$S$34,IF(V82="Disabled","n/a",0))</f>
        <v>0</v>
      </c>
      <c r="X82" s="29" t="str">
        <f>IF('Mod1 Settings'!$M$35=1,IF(M82="PASS","Achieved","No"),"Disabled")</f>
        <v>No</v>
      </c>
      <c r="Y82" s="29" t="str">
        <f t="shared" ref="Y82" si="287">IF(X82="Achieved","No limit for Carrots",IF(X82="Disabled","n/a","Carrots Limited"))</f>
        <v>Carrots Limited</v>
      </c>
      <c r="Z82" s="29" t="s">
        <v>440</v>
      </c>
      <c r="AA82" s="29" t="s">
        <v>440</v>
      </c>
      <c r="AB82" s="29" t="s">
        <v>440</v>
      </c>
      <c r="AC82" s="29" t="s">
        <v>440</v>
      </c>
      <c r="AD82" s="29" t="s">
        <v>440</v>
      </c>
      <c r="AE82" s="29" t="s">
        <v>440</v>
      </c>
      <c r="AF82" s="29" t="s">
        <v>440</v>
      </c>
      <c r="AG82" s="29" t="s">
        <v>440</v>
      </c>
      <c r="AH82" s="29" t="s">
        <v>440</v>
      </c>
      <c r="AI82" s="29" t="s">
        <v>440</v>
      </c>
    </row>
    <row r="83" spans="1:35" ht="18" customHeight="1" x14ac:dyDescent="0.25">
      <c r="A83" s="192"/>
      <c r="B83" s="194"/>
      <c r="C83" s="135" t="s">
        <v>309</v>
      </c>
      <c r="D83" s="142"/>
      <c r="E83" s="142"/>
      <c r="F83" s="142"/>
      <c r="G83" s="142"/>
      <c r="H83" s="142"/>
      <c r="I83" s="142"/>
      <c r="J83" s="143"/>
      <c r="K83" s="143"/>
      <c r="L83" s="143"/>
      <c r="M83" s="138">
        <f t="shared" ref="M83" si="288">SUM(D83:L83)</f>
        <v>0</v>
      </c>
    </row>
    <row r="84" spans="1:35" ht="18" customHeight="1" x14ac:dyDescent="0.25">
      <c r="A84" s="191">
        <f>StudentsSummary!$B44</f>
        <v>34</v>
      </c>
      <c r="B84" s="193" t="str">
        <f>_xlfn.CONCAT(StudentsSummary!$C44," ",StudentsSummary!$D44)</f>
        <v>Surname34 Name34</v>
      </c>
      <c r="C84" s="135" t="s">
        <v>308</v>
      </c>
      <c r="D84" s="142"/>
      <c r="E84" s="142"/>
      <c r="F84" s="142"/>
      <c r="G84" s="142"/>
      <c r="H84" s="142"/>
      <c r="I84" s="142"/>
      <c r="J84" s="143"/>
      <c r="K84" s="143"/>
      <c r="L84" s="143"/>
      <c r="M84" s="138" t="str">
        <f t="shared" ref="M84" si="289">IF(COUNTIFS($D$10:$L$10,"Man",D84:L84,"OK")=COUNTIF($D$10:$L$10,"Man"),"PASS","FAIL")</f>
        <v>FAIL</v>
      </c>
      <c r="N84" s="138">
        <f t="shared" ref="N84" si="290">SUM(P84,Q84,R84,U84,W84,AA84,AC84,AE84,AG84,AI84)</f>
        <v>0</v>
      </c>
      <c r="O84" s="138" t="str">
        <f>IF($M84&lt;&gt;"PASS","FAIL",IF(N84&gt;GRADING!$D$12,GRADING!$D$15,IF('Mod1 Grades'!N84&lt;=GRADING!J$19,GRADING!C$19,IF('Mod1 Grades'!N84&lt;=GRADING!J$20,GRADING!C$20,IF('Mod1 Grades'!N84&lt;=GRADING!J$21,GRADING!C$21,IF('Mod1 Grades'!N84&lt;=GRADING!J$22,GRADING!C$22,IF('Mod1 Grades'!N84&lt;=GRADING!J$23,GRADING!C$23,IF('Mod1 Grades'!N84&lt;=GRADING!J$24,GRADING!C$24,IF('Mod1 Grades'!N84&lt;=GRADING!J$25,GRADING!C$25,IF('Mod1 Grades'!N84&lt;=GRADING!J$26,GRADING!C$26,IF('Mod1 Grades'!N84&lt;=GRADING!J$27,GRADING!C$27,IF('Mod1 Grades'!N84&lt;=GRADING!J$28,GRADING!C$28,IF('Mod1 Grades'!N84&lt;=GRADING!J$29,GRADING!C$29,IF('Mod1 Grades'!N84&lt;=GRADING!J$30,GRADING!C$30,IF('Mod1 Grades'!N84&lt;=GRADING!J$31,GRADING!C$31,IF('Mod1 Grades'!N84&lt;=GRADING!J$32,GRADING!C$32,GRADING!C$33))))))))))))))))</f>
        <v>FAIL</v>
      </c>
      <c r="P84" s="29">
        <f t="shared" ref="P84" si="291">SUMIFS($D$120:$L$120,$D$10:$L$10,"Add",D84:L84,"OK")</f>
        <v>0</v>
      </c>
      <c r="Q84" s="29">
        <f t="shared" ref="Q84" si="292">SUMIFS($D85:$L85,$D$10:$L$10,"Man",$D84:$L84,"OK")</f>
        <v>0</v>
      </c>
      <c r="R84" s="29">
        <f t="shared" ref="R84" si="293">SUMIFS($D85:$L85,$D$10:$L$10,"Add",$D84:$L84,"OK")</f>
        <v>0</v>
      </c>
      <c r="S84" s="29">
        <f t="shared" ref="S84" si="294">SUMIFS($D85:$L85,$D$10:$L$10,"Add",$D84:$L84,"OK",$D$13:$L$13,"H")</f>
        <v>0</v>
      </c>
      <c r="T84" s="29">
        <f t="shared" ref="T84" si="295">SUMIFS($D85:$L85,$D$10:$L$10,"Add",$D84:$L84,"OK",$D$13:$L$13,"L")</f>
        <v>0</v>
      </c>
      <c r="U84" s="151"/>
      <c r="V84" s="29" t="str">
        <f>IF('Mod1 Settings'!$M$34=1,IF(AND(M84="PASS",'Mod1 Grades'!R84&gt;='Mod1 Settings'!$P$34),"Achieved","No"),"Disabled")</f>
        <v>No</v>
      </c>
      <c r="W84" s="29">
        <f>IF(V84="Achieved",'Mod1 Settings'!$S$34,IF(V84="Disabled","n/a",0))</f>
        <v>0</v>
      </c>
      <c r="X84" s="29" t="str">
        <f>IF('Mod1 Settings'!$M$35=1,IF(M84="PASS","Achieved","No"),"Disabled")</f>
        <v>No</v>
      </c>
      <c r="Y84" s="29" t="str">
        <f t="shared" ref="Y84" si="296">IF(X84="Achieved","No limit for Carrots",IF(X84="Disabled","n/a","Carrots Limited"))</f>
        <v>Carrots Limited</v>
      </c>
      <c r="Z84" s="29" t="s">
        <v>440</v>
      </c>
      <c r="AA84" s="29" t="s">
        <v>440</v>
      </c>
      <c r="AB84" s="29" t="s">
        <v>440</v>
      </c>
      <c r="AC84" s="29" t="s">
        <v>440</v>
      </c>
      <c r="AD84" s="29" t="s">
        <v>440</v>
      </c>
      <c r="AE84" s="29" t="s">
        <v>440</v>
      </c>
      <c r="AF84" s="29" t="s">
        <v>440</v>
      </c>
      <c r="AG84" s="29" t="s">
        <v>440</v>
      </c>
      <c r="AH84" s="29" t="s">
        <v>440</v>
      </c>
      <c r="AI84" s="29" t="s">
        <v>440</v>
      </c>
    </row>
    <row r="85" spans="1:35" ht="18" customHeight="1" x14ac:dyDescent="0.25">
      <c r="A85" s="192"/>
      <c r="B85" s="194"/>
      <c r="C85" s="135" t="s">
        <v>309</v>
      </c>
      <c r="D85" s="142"/>
      <c r="E85" s="142"/>
      <c r="F85" s="142"/>
      <c r="G85" s="142"/>
      <c r="H85" s="142"/>
      <c r="I85" s="142"/>
      <c r="J85" s="143"/>
      <c r="K85" s="143"/>
      <c r="L85" s="143"/>
      <c r="M85" s="138">
        <f t="shared" ref="M85" si="297">SUM(D85:L85)</f>
        <v>0</v>
      </c>
    </row>
    <row r="86" spans="1:35" ht="18" customHeight="1" x14ac:dyDescent="0.25">
      <c r="A86" s="191">
        <f>StudentsSummary!$B45</f>
        <v>35</v>
      </c>
      <c r="B86" s="193" t="str">
        <f>_xlfn.CONCAT(StudentsSummary!$C45," ",StudentsSummary!$D45)</f>
        <v>Surname35 Name35</v>
      </c>
      <c r="C86" s="135" t="s">
        <v>308</v>
      </c>
      <c r="D86" s="142"/>
      <c r="E86" s="142"/>
      <c r="F86" s="142"/>
      <c r="G86" s="142"/>
      <c r="H86" s="142"/>
      <c r="I86" s="142"/>
      <c r="J86" s="143"/>
      <c r="K86" s="143"/>
      <c r="L86" s="143"/>
      <c r="M86" s="138" t="str">
        <f t="shared" ref="M86" si="298">IF(COUNTIFS($D$10:$L$10,"Man",D86:L86,"OK")=COUNTIF($D$10:$L$10,"Man"),"PASS","FAIL")</f>
        <v>FAIL</v>
      </c>
      <c r="N86" s="138">
        <f t="shared" ref="N86" si="299">SUM(P86,Q86,R86,U86,W86,AA86,AC86,AE86,AG86,AI86)</f>
        <v>0</v>
      </c>
      <c r="O86" s="138" t="str">
        <f>IF($M86&lt;&gt;"PASS","FAIL",IF(N86&gt;GRADING!$D$12,GRADING!$D$15,IF('Mod1 Grades'!N86&lt;=GRADING!J$19,GRADING!C$19,IF('Mod1 Grades'!N86&lt;=GRADING!J$20,GRADING!C$20,IF('Mod1 Grades'!N86&lt;=GRADING!J$21,GRADING!C$21,IF('Mod1 Grades'!N86&lt;=GRADING!J$22,GRADING!C$22,IF('Mod1 Grades'!N86&lt;=GRADING!J$23,GRADING!C$23,IF('Mod1 Grades'!N86&lt;=GRADING!J$24,GRADING!C$24,IF('Mod1 Grades'!N86&lt;=GRADING!J$25,GRADING!C$25,IF('Mod1 Grades'!N86&lt;=GRADING!J$26,GRADING!C$26,IF('Mod1 Grades'!N86&lt;=GRADING!J$27,GRADING!C$27,IF('Mod1 Grades'!N86&lt;=GRADING!J$28,GRADING!C$28,IF('Mod1 Grades'!N86&lt;=GRADING!J$29,GRADING!C$29,IF('Mod1 Grades'!N86&lt;=GRADING!J$30,GRADING!C$30,IF('Mod1 Grades'!N86&lt;=GRADING!J$31,GRADING!C$31,IF('Mod1 Grades'!N86&lt;=GRADING!J$32,GRADING!C$32,GRADING!C$33))))))))))))))))</f>
        <v>FAIL</v>
      </c>
      <c r="P86" s="29">
        <f t="shared" ref="P86" si="300">SUMIFS($D$120:$L$120,$D$10:$L$10,"Add",D86:L86,"OK")</f>
        <v>0</v>
      </c>
      <c r="Q86" s="29">
        <f t="shared" ref="Q86" si="301">SUMIFS($D87:$L87,$D$10:$L$10,"Man",$D86:$L86,"OK")</f>
        <v>0</v>
      </c>
      <c r="R86" s="29">
        <f t="shared" ref="R86" si="302">SUMIFS($D87:$L87,$D$10:$L$10,"Add",$D86:$L86,"OK")</f>
        <v>0</v>
      </c>
      <c r="S86" s="29">
        <f t="shared" ref="S86" si="303">SUMIFS($D87:$L87,$D$10:$L$10,"Add",$D86:$L86,"OK",$D$13:$L$13,"H")</f>
        <v>0</v>
      </c>
      <c r="T86" s="29">
        <f t="shared" ref="T86" si="304">SUMIFS($D87:$L87,$D$10:$L$10,"Add",$D86:$L86,"OK",$D$13:$L$13,"L")</f>
        <v>0</v>
      </c>
      <c r="U86" s="151"/>
      <c r="V86" s="29" t="str">
        <f>IF('Mod1 Settings'!$M$34=1,IF(AND(M86="PASS",'Mod1 Grades'!R86&gt;='Mod1 Settings'!$P$34),"Achieved","No"),"Disabled")</f>
        <v>No</v>
      </c>
      <c r="W86" s="29">
        <f>IF(V86="Achieved",'Mod1 Settings'!$S$34,IF(V86="Disabled","n/a",0))</f>
        <v>0</v>
      </c>
      <c r="X86" s="29" t="str">
        <f>IF('Mod1 Settings'!$M$35=1,IF(M86="PASS","Achieved","No"),"Disabled")</f>
        <v>No</v>
      </c>
      <c r="Y86" s="29" t="str">
        <f t="shared" ref="Y86" si="305">IF(X86="Achieved","No limit for Carrots",IF(X86="Disabled","n/a","Carrots Limited"))</f>
        <v>Carrots Limited</v>
      </c>
      <c r="Z86" s="29" t="s">
        <v>440</v>
      </c>
      <c r="AA86" s="29" t="s">
        <v>440</v>
      </c>
      <c r="AB86" s="29" t="s">
        <v>440</v>
      </c>
      <c r="AC86" s="29" t="s">
        <v>440</v>
      </c>
      <c r="AD86" s="29" t="s">
        <v>440</v>
      </c>
      <c r="AE86" s="29" t="s">
        <v>440</v>
      </c>
      <c r="AF86" s="29" t="s">
        <v>440</v>
      </c>
      <c r="AG86" s="29" t="s">
        <v>440</v>
      </c>
      <c r="AH86" s="29" t="s">
        <v>440</v>
      </c>
      <c r="AI86" s="29" t="s">
        <v>440</v>
      </c>
    </row>
    <row r="87" spans="1:35" ht="18" customHeight="1" x14ac:dyDescent="0.25">
      <c r="A87" s="192"/>
      <c r="B87" s="194"/>
      <c r="C87" s="135" t="s">
        <v>309</v>
      </c>
      <c r="D87" s="142"/>
      <c r="E87" s="142"/>
      <c r="F87" s="142"/>
      <c r="G87" s="142"/>
      <c r="H87" s="142"/>
      <c r="I87" s="142"/>
      <c r="J87" s="143"/>
      <c r="K87" s="143"/>
      <c r="L87" s="143"/>
      <c r="M87" s="138">
        <f t="shared" ref="M87" si="306">SUM(D87:L87)</f>
        <v>0</v>
      </c>
    </row>
    <row r="88" spans="1:35" ht="18" customHeight="1" x14ac:dyDescent="0.25">
      <c r="A88" s="191">
        <f>StudentsSummary!$B46</f>
        <v>36</v>
      </c>
      <c r="B88" s="193" t="str">
        <f>_xlfn.CONCAT(StudentsSummary!$C46," ",StudentsSummary!$D46)</f>
        <v>Surname36 Name36</v>
      </c>
      <c r="C88" s="135" t="s">
        <v>308</v>
      </c>
      <c r="D88" s="142"/>
      <c r="E88" s="142"/>
      <c r="F88" s="142"/>
      <c r="G88" s="142"/>
      <c r="H88" s="142"/>
      <c r="I88" s="142"/>
      <c r="J88" s="143"/>
      <c r="K88" s="143"/>
      <c r="L88" s="143"/>
      <c r="M88" s="138" t="str">
        <f t="shared" ref="M88" si="307">IF(COUNTIFS($D$10:$L$10,"Man",D88:L88,"OK")=COUNTIF($D$10:$L$10,"Man"),"PASS","FAIL")</f>
        <v>FAIL</v>
      </c>
      <c r="N88" s="138">
        <f t="shared" ref="N88" si="308">SUM(P88,Q88,R88,U88,W88,AA88,AC88,AE88,AG88,AI88)</f>
        <v>0</v>
      </c>
      <c r="O88" s="138" t="str">
        <f>IF($M88&lt;&gt;"PASS","FAIL",IF(N88&gt;GRADING!$D$12,GRADING!$D$15,IF('Mod1 Grades'!N88&lt;=GRADING!J$19,GRADING!C$19,IF('Mod1 Grades'!N88&lt;=GRADING!J$20,GRADING!C$20,IF('Mod1 Grades'!N88&lt;=GRADING!J$21,GRADING!C$21,IF('Mod1 Grades'!N88&lt;=GRADING!J$22,GRADING!C$22,IF('Mod1 Grades'!N88&lt;=GRADING!J$23,GRADING!C$23,IF('Mod1 Grades'!N88&lt;=GRADING!J$24,GRADING!C$24,IF('Mod1 Grades'!N88&lt;=GRADING!J$25,GRADING!C$25,IF('Mod1 Grades'!N88&lt;=GRADING!J$26,GRADING!C$26,IF('Mod1 Grades'!N88&lt;=GRADING!J$27,GRADING!C$27,IF('Mod1 Grades'!N88&lt;=GRADING!J$28,GRADING!C$28,IF('Mod1 Grades'!N88&lt;=GRADING!J$29,GRADING!C$29,IF('Mod1 Grades'!N88&lt;=GRADING!J$30,GRADING!C$30,IF('Mod1 Grades'!N88&lt;=GRADING!J$31,GRADING!C$31,IF('Mod1 Grades'!N88&lt;=GRADING!J$32,GRADING!C$32,GRADING!C$33))))))))))))))))</f>
        <v>FAIL</v>
      </c>
      <c r="P88" s="29">
        <f t="shared" ref="P88" si="309">SUMIFS($D$120:$L$120,$D$10:$L$10,"Add",D88:L88,"OK")</f>
        <v>0</v>
      </c>
      <c r="Q88" s="29">
        <f t="shared" ref="Q88" si="310">SUMIFS($D89:$L89,$D$10:$L$10,"Man",$D88:$L88,"OK")</f>
        <v>0</v>
      </c>
      <c r="R88" s="29">
        <f t="shared" ref="R88" si="311">SUMIFS($D89:$L89,$D$10:$L$10,"Add",$D88:$L88,"OK")</f>
        <v>0</v>
      </c>
      <c r="S88" s="29">
        <f t="shared" ref="S88" si="312">SUMIFS($D89:$L89,$D$10:$L$10,"Add",$D88:$L88,"OK",$D$13:$L$13,"H")</f>
        <v>0</v>
      </c>
      <c r="T88" s="29">
        <f t="shared" ref="T88" si="313">SUMIFS($D89:$L89,$D$10:$L$10,"Add",$D88:$L88,"OK",$D$13:$L$13,"L")</f>
        <v>0</v>
      </c>
      <c r="U88" s="151"/>
      <c r="V88" s="29" t="str">
        <f>IF('Mod1 Settings'!$M$34=1,IF(AND(M88="PASS",'Mod1 Grades'!R88&gt;='Mod1 Settings'!$P$34),"Achieved","No"),"Disabled")</f>
        <v>No</v>
      </c>
      <c r="W88" s="29">
        <f>IF(V88="Achieved",'Mod1 Settings'!$S$34,IF(V88="Disabled","n/a",0))</f>
        <v>0</v>
      </c>
      <c r="X88" s="29" t="str">
        <f>IF('Mod1 Settings'!$M$35=1,IF(M88="PASS","Achieved","No"),"Disabled")</f>
        <v>No</v>
      </c>
      <c r="Y88" s="29" t="str">
        <f t="shared" ref="Y88" si="314">IF(X88="Achieved","No limit for Carrots",IF(X88="Disabled","n/a","Carrots Limited"))</f>
        <v>Carrots Limited</v>
      </c>
      <c r="Z88" s="29" t="s">
        <v>440</v>
      </c>
      <c r="AA88" s="29" t="s">
        <v>440</v>
      </c>
      <c r="AB88" s="29" t="s">
        <v>440</v>
      </c>
      <c r="AC88" s="29" t="s">
        <v>440</v>
      </c>
      <c r="AD88" s="29" t="s">
        <v>440</v>
      </c>
      <c r="AE88" s="29" t="s">
        <v>440</v>
      </c>
      <c r="AF88" s="29" t="s">
        <v>440</v>
      </c>
      <c r="AG88" s="29" t="s">
        <v>440</v>
      </c>
      <c r="AH88" s="29" t="s">
        <v>440</v>
      </c>
      <c r="AI88" s="29" t="s">
        <v>440</v>
      </c>
    </row>
    <row r="89" spans="1:35" ht="18" customHeight="1" x14ac:dyDescent="0.25">
      <c r="A89" s="192"/>
      <c r="B89" s="194"/>
      <c r="C89" s="135" t="s">
        <v>309</v>
      </c>
      <c r="D89" s="142"/>
      <c r="E89" s="142"/>
      <c r="F89" s="142"/>
      <c r="G89" s="142"/>
      <c r="H89" s="142"/>
      <c r="I89" s="142"/>
      <c r="J89" s="143"/>
      <c r="K89" s="143"/>
      <c r="L89" s="143"/>
      <c r="M89" s="138">
        <f t="shared" ref="M89" si="315">SUM(D89:L89)</f>
        <v>0</v>
      </c>
    </row>
    <row r="90" spans="1:35" ht="18" customHeight="1" x14ac:dyDescent="0.25">
      <c r="A90" s="191">
        <f>StudentsSummary!$B47</f>
        <v>37</v>
      </c>
      <c r="B90" s="193" t="str">
        <f>_xlfn.CONCAT(StudentsSummary!$C47," ",StudentsSummary!$D47)</f>
        <v>Surname37 Name37</v>
      </c>
      <c r="C90" s="135" t="s">
        <v>308</v>
      </c>
      <c r="D90" s="142"/>
      <c r="E90" s="142"/>
      <c r="F90" s="142"/>
      <c r="G90" s="142"/>
      <c r="H90" s="142"/>
      <c r="I90" s="142"/>
      <c r="J90" s="143"/>
      <c r="K90" s="143"/>
      <c r="L90" s="143"/>
      <c r="M90" s="138" t="str">
        <f t="shared" ref="M90" si="316">IF(COUNTIFS($D$10:$L$10,"Man",D90:L90,"OK")=COUNTIF($D$10:$L$10,"Man"),"PASS","FAIL")</f>
        <v>FAIL</v>
      </c>
      <c r="N90" s="138">
        <f t="shared" ref="N90" si="317">SUM(P90,Q90,R90,U90,W90,AA90,AC90,AE90,AG90,AI90)</f>
        <v>0</v>
      </c>
      <c r="O90" s="138" t="str">
        <f>IF($M90&lt;&gt;"PASS","FAIL",IF(N90&gt;GRADING!$D$12,GRADING!$D$15,IF('Mod1 Grades'!N90&lt;=GRADING!J$19,GRADING!C$19,IF('Mod1 Grades'!N90&lt;=GRADING!J$20,GRADING!C$20,IF('Mod1 Grades'!N90&lt;=GRADING!J$21,GRADING!C$21,IF('Mod1 Grades'!N90&lt;=GRADING!J$22,GRADING!C$22,IF('Mod1 Grades'!N90&lt;=GRADING!J$23,GRADING!C$23,IF('Mod1 Grades'!N90&lt;=GRADING!J$24,GRADING!C$24,IF('Mod1 Grades'!N90&lt;=GRADING!J$25,GRADING!C$25,IF('Mod1 Grades'!N90&lt;=GRADING!J$26,GRADING!C$26,IF('Mod1 Grades'!N90&lt;=GRADING!J$27,GRADING!C$27,IF('Mod1 Grades'!N90&lt;=GRADING!J$28,GRADING!C$28,IF('Mod1 Grades'!N90&lt;=GRADING!J$29,GRADING!C$29,IF('Mod1 Grades'!N90&lt;=GRADING!J$30,GRADING!C$30,IF('Mod1 Grades'!N90&lt;=GRADING!J$31,GRADING!C$31,IF('Mod1 Grades'!N90&lt;=GRADING!J$32,GRADING!C$32,GRADING!C$33))))))))))))))))</f>
        <v>FAIL</v>
      </c>
      <c r="P90" s="29">
        <f t="shared" ref="P90" si="318">SUMIFS($D$120:$L$120,$D$10:$L$10,"Add",D90:L90,"OK")</f>
        <v>0</v>
      </c>
      <c r="Q90" s="29">
        <f t="shared" ref="Q90" si="319">SUMIFS($D91:$L91,$D$10:$L$10,"Man",$D90:$L90,"OK")</f>
        <v>0</v>
      </c>
      <c r="R90" s="29">
        <f t="shared" ref="R90" si="320">SUMIFS($D91:$L91,$D$10:$L$10,"Add",$D90:$L90,"OK")</f>
        <v>0</v>
      </c>
      <c r="S90" s="29">
        <f t="shared" ref="S90" si="321">SUMIFS($D91:$L91,$D$10:$L$10,"Add",$D90:$L90,"OK",$D$13:$L$13,"H")</f>
        <v>0</v>
      </c>
      <c r="T90" s="29">
        <f t="shared" ref="T90" si="322">SUMIFS($D91:$L91,$D$10:$L$10,"Add",$D90:$L90,"OK",$D$13:$L$13,"L")</f>
        <v>0</v>
      </c>
      <c r="U90" s="151"/>
      <c r="V90" s="29" t="str">
        <f>IF('Mod1 Settings'!$M$34=1,IF(AND(M90="PASS",'Mod1 Grades'!R90&gt;='Mod1 Settings'!$P$34),"Achieved","No"),"Disabled")</f>
        <v>No</v>
      </c>
      <c r="W90" s="29">
        <f>IF(V90="Achieved",'Mod1 Settings'!$S$34,IF(V90="Disabled","n/a",0))</f>
        <v>0</v>
      </c>
      <c r="X90" s="29" t="str">
        <f>IF('Mod1 Settings'!$M$35=1,IF(M90="PASS","Achieved","No"),"Disabled")</f>
        <v>No</v>
      </c>
      <c r="Y90" s="29" t="str">
        <f t="shared" ref="Y90" si="323">IF(X90="Achieved","No limit for Carrots",IF(X90="Disabled","n/a","Carrots Limited"))</f>
        <v>Carrots Limited</v>
      </c>
      <c r="Z90" s="29" t="s">
        <v>440</v>
      </c>
      <c r="AA90" s="29" t="s">
        <v>440</v>
      </c>
      <c r="AB90" s="29" t="s">
        <v>440</v>
      </c>
      <c r="AC90" s="29" t="s">
        <v>440</v>
      </c>
      <c r="AD90" s="29" t="s">
        <v>440</v>
      </c>
      <c r="AE90" s="29" t="s">
        <v>440</v>
      </c>
      <c r="AF90" s="29" t="s">
        <v>440</v>
      </c>
      <c r="AG90" s="29" t="s">
        <v>440</v>
      </c>
      <c r="AH90" s="29" t="s">
        <v>440</v>
      </c>
      <c r="AI90" s="29" t="s">
        <v>440</v>
      </c>
    </row>
    <row r="91" spans="1:35" ht="18" customHeight="1" x14ac:dyDescent="0.25">
      <c r="A91" s="192"/>
      <c r="B91" s="194"/>
      <c r="C91" s="135" t="s">
        <v>309</v>
      </c>
      <c r="D91" s="142"/>
      <c r="E91" s="142"/>
      <c r="F91" s="142"/>
      <c r="G91" s="142"/>
      <c r="H91" s="142"/>
      <c r="I91" s="142"/>
      <c r="J91" s="143"/>
      <c r="K91" s="143"/>
      <c r="L91" s="143"/>
      <c r="M91" s="138">
        <f t="shared" ref="M91" si="324">SUM(D91:L91)</f>
        <v>0</v>
      </c>
    </row>
    <row r="92" spans="1:35" ht="18" customHeight="1" x14ac:dyDescent="0.25">
      <c r="A92" s="191">
        <f>StudentsSummary!$B48</f>
        <v>38</v>
      </c>
      <c r="B92" s="193" t="str">
        <f>_xlfn.CONCAT(StudentsSummary!$C48," ",StudentsSummary!$D48)</f>
        <v>Surname38 Name38</v>
      </c>
      <c r="C92" s="135" t="s">
        <v>308</v>
      </c>
      <c r="D92" s="142"/>
      <c r="E92" s="142"/>
      <c r="F92" s="142"/>
      <c r="G92" s="142"/>
      <c r="H92" s="142"/>
      <c r="I92" s="142"/>
      <c r="J92" s="143"/>
      <c r="K92" s="143"/>
      <c r="L92" s="143"/>
      <c r="M92" s="138" t="str">
        <f t="shared" ref="M92" si="325">IF(COUNTIFS($D$10:$L$10,"Man",D92:L92,"OK")=COUNTIF($D$10:$L$10,"Man"),"PASS","FAIL")</f>
        <v>FAIL</v>
      </c>
      <c r="N92" s="138">
        <f t="shared" ref="N92" si="326">SUM(P92,Q92,R92,U92,W92,AA92,AC92,AE92,AG92,AI92)</f>
        <v>0</v>
      </c>
      <c r="O92" s="138" t="str">
        <f>IF($M92&lt;&gt;"PASS","FAIL",IF(N92&gt;GRADING!$D$12,GRADING!$D$15,IF('Mod1 Grades'!N92&lt;=GRADING!J$19,GRADING!C$19,IF('Mod1 Grades'!N92&lt;=GRADING!J$20,GRADING!C$20,IF('Mod1 Grades'!N92&lt;=GRADING!J$21,GRADING!C$21,IF('Mod1 Grades'!N92&lt;=GRADING!J$22,GRADING!C$22,IF('Mod1 Grades'!N92&lt;=GRADING!J$23,GRADING!C$23,IF('Mod1 Grades'!N92&lt;=GRADING!J$24,GRADING!C$24,IF('Mod1 Grades'!N92&lt;=GRADING!J$25,GRADING!C$25,IF('Mod1 Grades'!N92&lt;=GRADING!J$26,GRADING!C$26,IF('Mod1 Grades'!N92&lt;=GRADING!J$27,GRADING!C$27,IF('Mod1 Grades'!N92&lt;=GRADING!J$28,GRADING!C$28,IF('Mod1 Grades'!N92&lt;=GRADING!J$29,GRADING!C$29,IF('Mod1 Grades'!N92&lt;=GRADING!J$30,GRADING!C$30,IF('Mod1 Grades'!N92&lt;=GRADING!J$31,GRADING!C$31,IF('Mod1 Grades'!N92&lt;=GRADING!J$32,GRADING!C$32,GRADING!C$33))))))))))))))))</f>
        <v>FAIL</v>
      </c>
      <c r="P92" s="29">
        <f t="shared" ref="P92" si="327">SUMIFS($D$120:$L$120,$D$10:$L$10,"Add",D92:L92,"OK")</f>
        <v>0</v>
      </c>
      <c r="Q92" s="29">
        <f t="shared" ref="Q92" si="328">SUMIFS($D93:$L93,$D$10:$L$10,"Man",$D92:$L92,"OK")</f>
        <v>0</v>
      </c>
      <c r="R92" s="29">
        <f t="shared" ref="R92" si="329">SUMIFS($D93:$L93,$D$10:$L$10,"Add",$D92:$L92,"OK")</f>
        <v>0</v>
      </c>
      <c r="S92" s="29">
        <f t="shared" ref="S92" si="330">SUMIFS($D93:$L93,$D$10:$L$10,"Add",$D92:$L92,"OK",$D$13:$L$13,"H")</f>
        <v>0</v>
      </c>
      <c r="T92" s="29">
        <f t="shared" ref="T92" si="331">SUMIFS($D93:$L93,$D$10:$L$10,"Add",$D92:$L92,"OK",$D$13:$L$13,"L")</f>
        <v>0</v>
      </c>
      <c r="U92" s="151"/>
      <c r="V92" s="29" t="str">
        <f>IF('Mod1 Settings'!$M$34=1,IF(AND(M92="PASS",'Mod1 Grades'!R92&gt;='Mod1 Settings'!$P$34),"Achieved","No"),"Disabled")</f>
        <v>No</v>
      </c>
      <c r="W92" s="29">
        <f>IF(V92="Achieved",'Mod1 Settings'!$S$34,IF(V92="Disabled","n/a",0))</f>
        <v>0</v>
      </c>
      <c r="X92" s="29" t="str">
        <f>IF('Mod1 Settings'!$M$35=1,IF(M92="PASS","Achieved","No"),"Disabled")</f>
        <v>No</v>
      </c>
      <c r="Y92" s="29" t="str">
        <f t="shared" ref="Y92" si="332">IF(X92="Achieved","No limit for Carrots",IF(X92="Disabled","n/a","Carrots Limited"))</f>
        <v>Carrots Limited</v>
      </c>
      <c r="Z92" s="29" t="s">
        <v>440</v>
      </c>
      <c r="AA92" s="29" t="s">
        <v>440</v>
      </c>
      <c r="AB92" s="29" t="s">
        <v>440</v>
      </c>
      <c r="AC92" s="29" t="s">
        <v>440</v>
      </c>
      <c r="AD92" s="29" t="s">
        <v>440</v>
      </c>
      <c r="AE92" s="29" t="s">
        <v>440</v>
      </c>
      <c r="AF92" s="29" t="s">
        <v>440</v>
      </c>
      <c r="AG92" s="29" t="s">
        <v>440</v>
      </c>
      <c r="AH92" s="29" t="s">
        <v>440</v>
      </c>
      <c r="AI92" s="29" t="s">
        <v>440</v>
      </c>
    </row>
    <row r="93" spans="1:35" ht="18" customHeight="1" x14ac:dyDescent="0.25">
      <c r="A93" s="192"/>
      <c r="B93" s="194"/>
      <c r="C93" s="135" t="s">
        <v>309</v>
      </c>
      <c r="D93" s="142"/>
      <c r="E93" s="142"/>
      <c r="F93" s="142"/>
      <c r="G93" s="142"/>
      <c r="H93" s="142"/>
      <c r="I93" s="142"/>
      <c r="J93" s="143"/>
      <c r="K93" s="143"/>
      <c r="L93" s="143"/>
      <c r="M93" s="138">
        <f t="shared" ref="M93" si="333">SUM(D93:L93)</f>
        <v>0</v>
      </c>
    </row>
    <row r="94" spans="1:35" ht="18" customHeight="1" x14ac:dyDescent="0.25">
      <c r="A94" s="191">
        <f>StudentsSummary!$B49</f>
        <v>39</v>
      </c>
      <c r="B94" s="193" t="str">
        <f>_xlfn.CONCAT(StudentsSummary!$C49," ",StudentsSummary!$D49)</f>
        <v>Surname39 Name39</v>
      </c>
      <c r="C94" s="135" t="s">
        <v>308</v>
      </c>
      <c r="D94" s="142"/>
      <c r="E94" s="142"/>
      <c r="F94" s="142"/>
      <c r="G94" s="142"/>
      <c r="H94" s="142"/>
      <c r="I94" s="142"/>
      <c r="J94" s="143"/>
      <c r="K94" s="143"/>
      <c r="L94" s="143"/>
      <c r="M94" s="138" t="str">
        <f t="shared" ref="M94" si="334">IF(COUNTIFS($D$10:$L$10,"Man",D94:L94,"OK")=COUNTIF($D$10:$L$10,"Man"),"PASS","FAIL")</f>
        <v>FAIL</v>
      </c>
      <c r="N94" s="138">
        <f t="shared" ref="N94" si="335">SUM(P94,Q94,R94,U94,W94,AA94,AC94,AE94,AG94,AI94)</f>
        <v>0</v>
      </c>
      <c r="O94" s="138" t="str">
        <f>IF($M94&lt;&gt;"PASS","FAIL",IF(N94&gt;GRADING!$D$12,GRADING!$D$15,IF('Mod1 Grades'!N94&lt;=GRADING!J$19,GRADING!C$19,IF('Mod1 Grades'!N94&lt;=GRADING!J$20,GRADING!C$20,IF('Mod1 Grades'!N94&lt;=GRADING!J$21,GRADING!C$21,IF('Mod1 Grades'!N94&lt;=GRADING!J$22,GRADING!C$22,IF('Mod1 Grades'!N94&lt;=GRADING!J$23,GRADING!C$23,IF('Mod1 Grades'!N94&lt;=GRADING!J$24,GRADING!C$24,IF('Mod1 Grades'!N94&lt;=GRADING!J$25,GRADING!C$25,IF('Mod1 Grades'!N94&lt;=GRADING!J$26,GRADING!C$26,IF('Mod1 Grades'!N94&lt;=GRADING!J$27,GRADING!C$27,IF('Mod1 Grades'!N94&lt;=GRADING!J$28,GRADING!C$28,IF('Mod1 Grades'!N94&lt;=GRADING!J$29,GRADING!C$29,IF('Mod1 Grades'!N94&lt;=GRADING!J$30,GRADING!C$30,IF('Mod1 Grades'!N94&lt;=GRADING!J$31,GRADING!C$31,IF('Mod1 Grades'!N94&lt;=GRADING!J$32,GRADING!C$32,GRADING!C$33))))))))))))))))</f>
        <v>FAIL</v>
      </c>
      <c r="P94" s="29">
        <f t="shared" ref="P94" si="336">SUMIFS($D$120:$L$120,$D$10:$L$10,"Add",D94:L94,"OK")</f>
        <v>0</v>
      </c>
      <c r="Q94" s="29">
        <f t="shared" ref="Q94" si="337">SUMIFS($D95:$L95,$D$10:$L$10,"Man",$D94:$L94,"OK")</f>
        <v>0</v>
      </c>
      <c r="R94" s="29">
        <f t="shared" ref="R94" si="338">SUMIFS($D95:$L95,$D$10:$L$10,"Add",$D94:$L94,"OK")</f>
        <v>0</v>
      </c>
      <c r="S94" s="29">
        <f t="shared" ref="S94" si="339">SUMIFS($D95:$L95,$D$10:$L$10,"Add",$D94:$L94,"OK",$D$13:$L$13,"H")</f>
        <v>0</v>
      </c>
      <c r="T94" s="29">
        <f t="shared" ref="T94" si="340">SUMIFS($D95:$L95,$D$10:$L$10,"Add",$D94:$L94,"OK",$D$13:$L$13,"L")</f>
        <v>0</v>
      </c>
      <c r="U94" s="151"/>
      <c r="V94" s="29" t="str">
        <f>IF('Mod1 Settings'!$M$34=1,IF(AND(M94="PASS",'Mod1 Grades'!R94&gt;='Mod1 Settings'!$P$34),"Achieved","No"),"Disabled")</f>
        <v>No</v>
      </c>
      <c r="W94" s="29">
        <f>IF(V94="Achieved",'Mod1 Settings'!$S$34,IF(V94="Disabled","n/a",0))</f>
        <v>0</v>
      </c>
      <c r="X94" s="29" t="str">
        <f>IF('Mod1 Settings'!$M$35=1,IF(M94="PASS","Achieved","No"),"Disabled")</f>
        <v>No</v>
      </c>
      <c r="Y94" s="29" t="str">
        <f t="shared" ref="Y94" si="341">IF(X94="Achieved","No limit for Carrots",IF(X94="Disabled","n/a","Carrots Limited"))</f>
        <v>Carrots Limited</v>
      </c>
      <c r="Z94" s="29" t="s">
        <v>440</v>
      </c>
      <c r="AA94" s="29" t="s">
        <v>440</v>
      </c>
      <c r="AB94" s="29" t="s">
        <v>440</v>
      </c>
      <c r="AC94" s="29" t="s">
        <v>440</v>
      </c>
      <c r="AD94" s="29" t="s">
        <v>440</v>
      </c>
      <c r="AE94" s="29" t="s">
        <v>440</v>
      </c>
      <c r="AF94" s="29" t="s">
        <v>440</v>
      </c>
      <c r="AG94" s="29" t="s">
        <v>440</v>
      </c>
      <c r="AH94" s="29" t="s">
        <v>440</v>
      </c>
      <c r="AI94" s="29" t="s">
        <v>440</v>
      </c>
    </row>
    <row r="95" spans="1:35" ht="18" customHeight="1" x14ac:dyDescent="0.25">
      <c r="A95" s="192"/>
      <c r="B95" s="194"/>
      <c r="C95" s="135" t="s">
        <v>309</v>
      </c>
      <c r="D95" s="142"/>
      <c r="E95" s="142"/>
      <c r="F95" s="142"/>
      <c r="G95" s="142"/>
      <c r="H95" s="142"/>
      <c r="I95" s="142"/>
      <c r="J95" s="143"/>
      <c r="K95" s="143"/>
      <c r="L95" s="143"/>
      <c r="M95" s="138">
        <f t="shared" ref="M95" si="342">SUM(D95:L95)</f>
        <v>0</v>
      </c>
    </row>
    <row r="96" spans="1:35" ht="18" customHeight="1" x14ac:dyDescent="0.25">
      <c r="A96" s="191">
        <f>StudentsSummary!$B50</f>
        <v>40</v>
      </c>
      <c r="B96" s="193" t="str">
        <f>_xlfn.CONCAT(StudentsSummary!$C50," ",StudentsSummary!$D50)</f>
        <v>Surname40 Name40</v>
      </c>
      <c r="C96" s="135" t="s">
        <v>308</v>
      </c>
      <c r="D96" s="142"/>
      <c r="E96" s="142"/>
      <c r="F96" s="142"/>
      <c r="G96" s="142"/>
      <c r="H96" s="142"/>
      <c r="I96" s="142"/>
      <c r="J96" s="143"/>
      <c r="K96" s="143"/>
      <c r="L96" s="143"/>
      <c r="M96" s="138" t="str">
        <f t="shared" ref="M96" si="343">IF(COUNTIFS($D$10:$L$10,"Man",D96:L96,"OK")=COUNTIF($D$10:$L$10,"Man"),"PASS","FAIL")</f>
        <v>FAIL</v>
      </c>
      <c r="N96" s="138">
        <f t="shared" ref="N96" si="344">SUM(P96,Q96,R96,U96,W96,AA96,AC96,AE96,AG96,AI96)</f>
        <v>0</v>
      </c>
      <c r="O96" s="138" t="str">
        <f>IF($M96&lt;&gt;"PASS","FAIL",IF(N96&gt;GRADING!$D$12,GRADING!$D$15,IF('Mod1 Grades'!N96&lt;=GRADING!J$19,GRADING!C$19,IF('Mod1 Grades'!N96&lt;=GRADING!J$20,GRADING!C$20,IF('Mod1 Grades'!N96&lt;=GRADING!J$21,GRADING!C$21,IF('Mod1 Grades'!N96&lt;=GRADING!J$22,GRADING!C$22,IF('Mod1 Grades'!N96&lt;=GRADING!J$23,GRADING!C$23,IF('Mod1 Grades'!N96&lt;=GRADING!J$24,GRADING!C$24,IF('Mod1 Grades'!N96&lt;=GRADING!J$25,GRADING!C$25,IF('Mod1 Grades'!N96&lt;=GRADING!J$26,GRADING!C$26,IF('Mod1 Grades'!N96&lt;=GRADING!J$27,GRADING!C$27,IF('Mod1 Grades'!N96&lt;=GRADING!J$28,GRADING!C$28,IF('Mod1 Grades'!N96&lt;=GRADING!J$29,GRADING!C$29,IF('Mod1 Grades'!N96&lt;=GRADING!J$30,GRADING!C$30,IF('Mod1 Grades'!N96&lt;=GRADING!J$31,GRADING!C$31,IF('Mod1 Grades'!N96&lt;=GRADING!J$32,GRADING!C$32,GRADING!C$33))))))))))))))))</f>
        <v>FAIL</v>
      </c>
      <c r="P96" s="29">
        <f t="shared" ref="P96" si="345">SUMIFS($D$120:$L$120,$D$10:$L$10,"Add",D96:L96,"OK")</f>
        <v>0</v>
      </c>
      <c r="Q96" s="29">
        <f t="shared" ref="Q96" si="346">SUMIFS($D97:$L97,$D$10:$L$10,"Man",$D96:$L96,"OK")</f>
        <v>0</v>
      </c>
      <c r="R96" s="29">
        <f t="shared" ref="R96" si="347">SUMIFS($D97:$L97,$D$10:$L$10,"Add",$D96:$L96,"OK")</f>
        <v>0</v>
      </c>
      <c r="S96" s="29">
        <f t="shared" ref="S96" si="348">SUMIFS($D97:$L97,$D$10:$L$10,"Add",$D96:$L96,"OK",$D$13:$L$13,"H")</f>
        <v>0</v>
      </c>
      <c r="T96" s="29">
        <f t="shared" ref="T96" si="349">SUMIFS($D97:$L97,$D$10:$L$10,"Add",$D96:$L96,"OK",$D$13:$L$13,"L")</f>
        <v>0</v>
      </c>
      <c r="U96" s="151"/>
      <c r="V96" s="29" t="str">
        <f>IF('Mod1 Settings'!$M$34=1,IF(AND(M96="PASS",'Mod1 Grades'!R96&gt;='Mod1 Settings'!$P$34),"Achieved","No"),"Disabled")</f>
        <v>No</v>
      </c>
      <c r="W96" s="29">
        <f>IF(V96="Achieved",'Mod1 Settings'!$S$34,IF(V96="Disabled","n/a",0))</f>
        <v>0</v>
      </c>
      <c r="X96" s="29" t="str">
        <f>IF('Mod1 Settings'!$M$35=1,IF(M96="PASS","Achieved","No"),"Disabled")</f>
        <v>No</v>
      </c>
      <c r="Y96" s="29" t="str">
        <f t="shared" ref="Y96" si="350">IF(X96="Achieved","No limit for Carrots",IF(X96="Disabled","n/a","Carrots Limited"))</f>
        <v>Carrots Limited</v>
      </c>
      <c r="Z96" s="29" t="s">
        <v>440</v>
      </c>
      <c r="AA96" s="29" t="s">
        <v>440</v>
      </c>
      <c r="AB96" s="29" t="s">
        <v>440</v>
      </c>
      <c r="AC96" s="29" t="s">
        <v>440</v>
      </c>
      <c r="AD96" s="29" t="s">
        <v>440</v>
      </c>
      <c r="AE96" s="29" t="s">
        <v>440</v>
      </c>
      <c r="AF96" s="29" t="s">
        <v>440</v>
      </c>
      <c r="AG96" s="29" t="s">
        <v>440</v>
      </c>
      <c r="AH96" s="29" t="s">
        <v>440</v>
      </c>
      <c r="AI96" s="29" t="s">
        <v>440</v>
      </c>
    </row>
    <row r="97" spans="1:35" ht="18" customHeight="1" x14ac:dyDescent="0.25">
      <c r="A97" s="192"/>
      <c r="B97" s="194"/>
      <c r="C97" s="135" t="s">
        <v>309</v>
      </c>
      <c r="D97" s="142"/>
      <c r="E97" s="142"/>
      <c r="F97" s="142"/>
      <c r="G97" s="142"/>
      <c r="H97" s="142"/>
      <c r="I97" s="142"/>
      <c r="J97" s="143"/>
      <c r="K97" s="143"/>
      <c r="L97" s="143"/>
      <c r="M97" s="138">
        <f t="shared" ref="M97" si="351">SUM(D97:L97)</f>
        <v>0</v>
      </c>
    </row>
    <row r="98" spans="1:35" ht="18" customHeight="1" x14ac:dyDescent="0.25">
      <c r="A98" s="191">
        <f>StudentsSummary!$B51</f>
        <v>41</v>
      </c>
      <c r="B98" s="193" t="str">
        <f>_xlfn.CONCAT(StudentsSummary!$C51," ",StudentsSummary!$D51)</f>
        <v>Surname41 Name41</v>
      </c>
      <c r="C98" s="135" t="s">
        <v>308</v>
      </c>
      <c r="D98" s="142"/>
      <c r="E98" s="142"/>
      <c r="F98" s="142"/>
      <c r="G98" s="142"/>
      <c r="H98" s="142"/>
      <c r="I98" s="142"/>
      <c r="J98" s="143"/>
      <c r="K98" s="143"/>
      <c r="L98" s="143"/>
      <c r="M98" s="138" t="str">
        <f t="shared" ref="M98" si="352">IF(COUNTIFS($D$10:$L$10,"Man",D98:L98,"OK")=COUNTIF($D$10:$L$10,"Man"),"PASS","FAIL")</f>
        <v>FAIL</v>
      </c>
      <c r="N98" s="138">
        <f t="shared" ref="N98" si="353">SUM(P98,Q98,R98,U98,W98,AA98,AC98,AE98,AG98,AI98)</f>
        <v>0</v>
      </c>
      <c r="O98" s="138" t="str">
        <f>IF($M98&lt;&gt;"PASS","FAIL",IF(N98&gt;GRADING!$D$12,GRADING!$D$15,IF('Mod1 Grades'!N98&lt;=GRADING!J$19,GRADING!C$19,IF('Mod1 Grades'!N98&lt;=GRADING!J$20,GRADING!C$20,IF('Mod1 Grades'!N98&lt;=GRADING!J$21,GRADING!C$21,IF('Mod1 Grades'!N98&lt;=GRADING!J$22,GRADING!C$22,IF('Mod1 Grades'!N98&lt;=GRADING!J$23,GRADING!C$23,IF('Mod1 Grades'!N98&lt;=GRADING!J$24,GRADING!C$24,IF('Mod1 Grades'!N98&lt;=GRADING!J$25,GRADING!C$25,IF('Mod1 Grades'!N98&lt;=GRADING!J$26,GRADING!C$26,IF('Mod1 Grades'!N98&lt;=GRADING!J$27,GRADING!C$27,IF('Mod1 Grades'!N98&lt;=GRADING!J$28,GRADING!C$28,IF('Mod1 Grades'!N98&lt;=GRADING!J$29,GRADING!C$29,IF('Mod1 Grades'!N98&lt;=GRADING!J$30,GRADING!C$30,IF('Mod1 Grades'!N98&lt;=GRADING!J$31,GRADING!C$31,IF('Mod1 Grades'!N98&lt;=GRADING!J$32,GRADING!C$32,GRADING!C$33))))))))))))))))</f>
        <v>FAIL</v>
      </c>
      <c r="P98" s="29">
        <f t="shared" ref="P98" si="354">SUMIFS($D$120:$L$120,$D$10:$L$10,"Add",D98:L98,"OK")</f>
        <v>0</v>
      </c>
      <c r="Q98" s="29">
        <f t="shared" ref="Q98" si="355">SUMIFS($D99:$L99,$D$10:$L$10,"Man",$D98:$L98,"OK")</f>
        <v>0</v>
      </c>
      <c r="R98" s="29">
        <f t="shared" ref="R98" si="356">SUMIFS($D99:$L99,$D$10:$L$10,"Add",$D98:$L98,"OK")</f>
        <v>0</v>
      </c>
      <c r="S98" s="29">
        <f t="shared" ref="S98" si="357">SUMIFS($D99:$L99,$D$10:$L$10,"Add",$D98:$L98,"OK",$D$13:$L$13,"H")</f>
        <v>0</v>
      </c>
      <c r="T98" s="29">
        <f t="shared" ref="T98" si="358">SUMIFS($D99:$L99,$D$10:$L$10,"Add",$D98:$L98,"OK",$D$13:$L$13,"L")</f>
        <v>0</v>
      </c>
      <c r="U98" s="151"/>
      <c r="V98" s="29" t="str">
        <f>IF('Mod1 Settings'!$M$34=1,IF(AND(M98="PASS",'Mod1 Grades'!R98&gt;='Mod1 Settings'!$P$34),"Achieved","No"),"Disabled")</f>
        <v>No</v>
      </c>
      <c r="W98" s="29">
        <f>IF(V98="Achieved",'Mod1 Settings'!$S$34,IF(V98="Disabled","n/a",0))</f>
        <v>0</v>
      </c>
      <c r="X98" s="29" t="str">
        <f>IF('Mod1 Settings'!$M$35=1,IF(M98="PASS","Achieved","No"),"Disabled")</f>
        <v>No</v>
      </c>
      <c r="Y98" s="29" t="str">
        <f t="shared" ref="Y98" si="359">IF(X98="Achieved","No limit for Carrots",IF(X98="Disabled","n/a","Carrots Limited"))</f>
        <v>Carrots Limited</v>
      </c>
      <c r="Z98" s="29" t="s">
        <v>440</v>
      </c>
      <c r="AA98" s="29" t="s">
        <v>440</v>
      </c>
      <c r="AB98" s="29" t="s">
        <v>440</v>
      </c>
      <c r="AC98" s="29" t="s">
        <v>440</v>
      </c>
      <c r="AD98" s="29" t="s">
        <v>440</v>
      </c>
      <c r="AE98" s="29" t="s">
        <v>440</v>
      </c>
      <c r="AF98" s="29" t="s">
        <v>440</v>
      </c>
      <c r="AG98" s="29" t="s">
        <v>440</v>
      </c>
      <c r="AH98" s="29" t="s">
        <v>440</v>
      </c>
      <c r="AI98" s="29" t="s">
        <v>440</v>
      </c>
    </row>
    <row r="99" spans="1:35" ht="18" customHeight="1" x14ac:dyDescent="0.25">
      <c r="A99" s="192"/>
      <c r="B99" s="194"/>
      <c r="C99" s="135" t="s">
        <v>309</v>
      </c>
      <c r="D99" s="142"/>
      <c r="E99" s="142"/>
      <c r="F99" s="142"/>
      <c r="G99" s="142"/>
      <c r="H99" s="142"/>
      <c r="I99" s="142"/>
      <c r="J99" s="143"/>
      <c r="K99" s="143"/>
      <c r="L99" s="143"/>
      <c r="M99" s="138">
        <f t="shared" ref="M99" si="360">SUM(D99:L99)</f>
        <v>0</v>
      </c>
    </row>
    <row r="100" spans="1:35" ht="18" customHeight="1" x14ac:dyDescent="0.25">
      <c r="A100" s="191">
        <f>StudentsSummary!$B52</f>
        <v>42</v>
      </c>
      <c r="B100" s="193" t="str">
        <f>_xlfn.CONCAT(StudentsSummary!$C52," ",StudentsSummary!$D52)</f>
        <v>Surname42 Name42</v>
      </c>
      <c r="C100" s="135" t="s">
        <v>308</v>
      </c>
      <c r="D100" s="142"/>
      <c r="E100" s="142"/>
      <c r="F100" s="142"/>
      <c r="G100" s="142"/>
      <c r="H100" s="142"/>
      <c r="I100" s="142"/>
      <c r="J100" s="143"/>
      <c r="K100" s="143"/>
      <c r="L100" s="143"/>
      <c r="M100" s="138" t="str">
        <f t="shared" ref="M100" si="361">IF(COUNTIFS($D$10:$L$10,"Man",D100:L100,"OK")=COUNTIF($D$10:$L$10,"Man"),"PASS","FAIL")</f>
        <v>FAIL</v>
      </c>
      <c r="N100" s="138">
        <f t="shared" ref="N100" si="362">SUM(P100,Q100,R100,U100,W100,AA100,AC100,AE100,AG100,AI100)</f>
        <v>0</v>
      </c>
      <c r="O100" s="138" t="str">
        <f>IF($M100&lt;&gt;"PASS","FAIL",IF(N100&gt;GRADING!$D$12,GRADING!$D$15,IF('Mod1 Grades'!N100&lt;=GRADING!J$19,GRADING!C$19,IF('Mod1 Grades'!N100&lt;=GRADING!J$20,GRADING!C$20,IF('Mod1 Grades'!N100&lt;=GRADING!J$21,GRADING!C$21,IF('Mod1 Grades'!N100&lt;=GRADING!J$22,GRADING!C$22,IF('Mod1 Grades'!N100&lt;=GRADING!J$23,GRADING!C$23,IF('Mod1 Grades'!N100&lt;=GRADING!J$24,GRADING!C$24,IF('Mod1 Grades'!N100&lt;=GRADING!J$25,GRADING!C$25,IF('Mod1 Grades'!N100&lt;=GRADING!J$26,GRADING!C$26,IF('Mod1 Grades'!N100&lt;=GRADING!J$27,GRADING!C$27,IF('Mod1 Grades'!N100&lt;=GRADING!J$28,GRADING!C$28,IF('Mod1 Grades'!N100&lt;=GRADING!J$29,GRADING!C$29,IF('Mod1 Grades'!N100&lt;=GRADING!J$30,GRADING!C$30,IF('Mod1 Grades'!N100&lt;=GRADING!J$31,GRADING!C$31,IF('Mod1 Grades'!N100&lt;=GRADING!J$32,GRADING!C$32,GRADING!C$33))))))))))))))))</f>
        <v>FAIL</v>
      </c>
      <c r="P100" s="29">
        <f t="shared" ref="P100" si="363">SUMIFS($D$120:$L$120,$D$10:$L$10,"Add",D100:L100,"OK")</f>
        <v>0</v>
      </c>
      <c r="Q100" s="29">
        <f t="shared" ref="Q100" si="364">SUMIFS($D101:$L101,$D$10:$L$10,"Man",$D100:$L100,"OK")</f>
        <v>0</v>
      </c>
      <c r="R100" s="29">
        <f t="shared" ref="R100" si="365">SUMIFS($D101:$L101,$D$10:$L$10,"Add",$D100:$L100,"OK")</f>
        <v>0</v>
      </c>
      <c r="S100" s="29">
        <f t="shared" ref="S100" si="366">SUMIFS($D101:$L101,$D$10:$L$10,"Add",$D100:$L100,"OK",$D$13:$L$13,"H")</f>
        <v>0</v>
      </c>
      <c r="T100" s="29">
        <f t="shared" ref="T100" si="367">SUMIFS($D101:$L101,$D$10:$L$10,"Add",$D100:$L100,"OK",$D$13:$L$13,"L")</f>
        <v>0</v>
      </c>
      <c r="U100" s="151"/>
      <c r="V100" s="29" t="str">
        <f>IF('Mod1 Settings'!$M$34=1,IF(AND(M100="PASS",'Mod1 Grades'!R100&gt;='Mod1 Settings'!$P$34),"Achieved","No"),"Disabled")</f>
        <v>No</v>
      </c>
      <c r="W100" s="29">
        <f>IF(V100="Achieved",'Mod1 Settings'!$S$34,IF(V100="Disabled","n/a",0))</f>
        <v>0</v>
      </c>
      <c r="X100" s="29" t="str">
        <f>IF('Mod1 Settings'!$M$35=1,IF(M100="PASS","Achieved","No"),"Disabled")</f>
        <v>No</v>
      </c>
      <c r="Y100" s="29" t="str">
        <f t="shared" ref="Y100" si="368">IF(X100="Achieved","No limit for Carrots",IF(X100="Disabled","n/a","Carrots Limited"))</f>
        <v>Carrots Limited</v>
      </c>
      <c r="Z100" s="29" t="s">
        <v>440</v>
      </c>
      <c r="AA100" s="29" t="s">
        <v>440</v>
      </c>
      <c r="AB100" s="29" t="s">
        <v>440</v>
      </c>
      <c r="AC100" s="29" t="s">
        <v>440</v>
      </c>
      <c r="AD100" s="29" t="s">
        <v>440</v>
      </c>
      <c r="AE100" s="29" t="s">
        <v>440</v>
      </c>
      <c r="AF100" s="29" t="s">
        <v>440</v>
      </c>
      <c r="AG100" s="29" t="s">
        <v>440</v>
      </c>
      <c r="AH100" s="29" t="s">
        <v>440</v>
      </c>
      <c r="AI100" s="29" t="s">
        <v>440</v>
      </c>
    </row>
    <row r="101" spans="1:35" ht="18" customHeight="1" x14ac:dyDescent="0.25">
      <c r="A101" s="192"/>
      <c r="B101" s="194"/>
      <c r="C101" s="135" t="s">
        <v>309</v>
      </c>
      <c r="D101" s="142"/>
      <c r="E101" s="142"/>
      <c r="F101" s="142"/>
      <c r="G101" s="142"/>
      <c r="H101" s="142"/>
      <c r="I101" s="142"/>
      <c r="J101" s="143"/>
      <c r="K101" s="143"/>
      <c r="L101" s="143"/>
      <c r="M101" s="138">
        <f t="shared" ref="M101" si="369">SUM(D101:L101)</f>
        <v>0</v>
      </c>
    </row>
    <row r="102" spans="1:35" ht="18" customHeight="1" x14ac:dyDescent="0.25">
      <c r="A102" s="191">
        <f>StudentsSummary!$B53</f>
        <v>43</v>
      </c>
      <c r="B102" s="193" t="str">
        <f>_xlfn.CONCAT(StudentsSummary!$C53," ",StudentsSummary!$D53)</f>
        <v>Surname43 Name43</v>
      </c>
      <c r="C102" s="135" t="s">
        <v>308</v>
      </c>
      <c r="D102" s="142"/>
      <c r="E102" s="142"/>
      <c r="F102" s="142"/>
      <c r="G102" s="142"/>
      <c r="H102" s="142"/>
      <c r="I102" s="142"/>
      <c r="J102" s="143"/>
      <c r="K102" s="143"/>
      <c r="L102" s="143"/>
      <c r="M102" s="138" t="str">
        <f t="shared" ref="M102" si="370">IF(COUNTIFS($D$10:$L$10,"Man",D102:L102,"OK")=COUNTIF($D$10:$L$10,"Man"),"PASS","FAIL")</f>
        <v>FAIL</v>
      </c>
      <c r="N102" s="138">
        <f t="shared" ref="N102" si="371">SUM(P102,Q102,R102,U102,W102,AA102,AC102,AE102,AG102,AI102)</f>
        <v>0</v>
      </c>
      <c r="O102" s="138" t="str">
        <f>IF($M102&lt;&gt;"PASS","FAIL",IF(N102&gt;GRADING!$D$12,GRADING!$D$15,IF('Mod1 Grades'!N102&lt;=GRADING!J$19,GRADING!C$19,IF('Mod1 Grades'!N102&lt;=GRADING!J$20,GRADING!C$20,IF('Mod1 Grades'!N102&lt;=GRADING!J$21,GRADING!C$21,IF('Mod1 Grades'!N102&lt;=GRADING!J$22,GRADING!C$22,IF('Mod1 Grades'!N102&lt;=GRADING!J$23,GRADING!C$23,IF('Mod1 Grades'!N102&lt;=GRADING!J$24,GRADING!C$24,IF('Mod1 Grades'!N102&lt;=GRADING!J$25,GRADING!C$25,IF('Mod1 Grades'!N102&lt;=GRADING!J$26,GRADING!C$26,IF('Mod1 Grades'!N102&lt;=GRADING!J$27,GRADING!C$27,IF('Mod1 Grades'!N102&lt;=GRADING!J$28,GRADING!C$28,IF('Mod1 Grades'!N102&lt;=GRADING!J$29,GRADING!C$29,IF('Mod1 Grades'!N102&lt;=GRADING!J$30,GRADING!C$30,IF('Mod1 Grades'!N102&lt;=GRADING!J$31,GRADING!C$31,IF('Mod1 Grades'!N102&lt;=GRADING!J$32,GRADING!C$32,GRADING!C$33))))))))))))))))</f>
        <v>FAIL</v>
      </c>
      <c r="P102" s="29">
        <f t="shared" ref="P102" si="372">SUMIFS($D$120:$L$120,$D$10:$L$10,"Add",D102:L102,"OK")</f>
        <v>0</v>
      </c>
      <c r="Q102" s="29">
        <f t="shared" ref="Q102" si="373">SUMIFS($D103:$L103,$D$10:$L$10,"Man",$D102:$L102,"OK")</f>
        <v>0</v>
      </c>
      <c r="R102" s="29">
        <f t="shared" ref="R102" si="374">SUMIFS($D103:$L103,$D$10:$L$10,"Add",$D102:$L102,"OK")</f>
        <v>0</v>
      </c>
      <c r="S102" s="29">
        <f t="shared" ref="S102" si="375">SUMIFS($D103:$L103,$D$10:$L$10,"Add",$D102:$L102,"OK",$D$13:$L$13,"H")</f>
        <v>0</v>
      </c>
      <c r="T102" s="29">
        <f t="shared" ref="T102" si="376">SUMIFS($D103:$L103,$D$10:$L$10,"Add",$D102:$L102,"OK",$D$13:$L$13,"L")</f>
        <v>0</v>
      </c>
      <c r="U102" s="151"/>
      <c r="V102" s="29" t="str">
        <f>IF('Mod1 Settings'!$M$34=1,IF(AND(M102="PASS",'Mod1 Grades'!R102&gt;='Mod1 Settings'!$P$34),"Achieved","No"),"Disabled")</f>
        <v>No</v>
      </c>
      <c r="W102" s="29">
        <f>IF(V102="Achieved",'Mod1 Settings'!$S$34,IF(V102="Disabled","n/a",0))</f>
        <v>0</v>
      </c>
      <c r="X102" s="29" t="str">
        <f>IF('Mod1 Settings'!$M$35=1,IF(M102="PASS","Achieved","No"),"Disabled")</f>
        <v>No</v>
      </c>
      <c r="Y102" s="29" t="str">
        <f t="shared" ref="Y102" si="377">IF(X102="Achieved","No limit for Carrots",IF(X102="Disabled","n/a","Carrots Limited"))</f>
        <v>Carrots Limited</v>
      </c>
      <c r="Z102" s="29" t="s">
        <v>440</v>
      </c>
      <c r="AA102" s="29" t="s">
        <v>440</v>
      </c>
      <c r="AB102" s="29" t="s">
        <v>440</v>
      </c>
      <c r="AC102" s="29" t="s">
        <v>440</v>
      </c>
      <c r="AD102" s="29" t="s">
        <v>440</v>
      </c>
      <c r="AE102" s="29" t="s">
        <v>440</v>
      </c>
      <c r="AF102" s="29" t="s">
        <v>440</v>
      </c>
      <c r="AG102" s="29" t="s">
        <v>440</v>
      </c>
      <c r="AH102" s="29" t="s">
        <v>440</v>
      </c>
      <c r="AI102" s="29" t="s">
        <v>440</v>
      </c>
    </row>
    <row r="103" spans="1:35" ht="18" customHeight="1" x14ac:dyDescent="0.25">
      <c r="A103" s="192"/>
      <c r="B103" s="194"/>
      <c r="C103" s="135" t="s">
        <v>309</v>
      </c>
      <c r="D103" s="142"/>
      <c r="E103" s="142"/>
      <c r="F103" s="142"/>
      <c r="G103" s="142"/>
      <c r="H103" s="142"/>
      <c r="I103" s="142"/>
      <c r="J103" s="143"/>
      <c r="K103" s="143"/>
      <c r="L103" s="143"/>
      <c r="M103" s="138">
        <f t="shared" ref="M103" si="378">SUM(D103:L103)</f>
        <v>0</v>
      </c>
    </row>
    <row r="104" spans="1:35" ht="18" customHeight="1" x14ac:dyDescent="0.25">
      <c r="A104" s="191">
        <f>StudentsSummary!$B54</f>
        <v>44</v>
      </c>
      <c r="B104" s="193" t="str">
        <f>_xlfn.CONCAT(StudentsSummary!$C54," ",StudentsSummary!$D54)</f>
        <v>Surname44 Name44</v>
      </c>
      <c r="C104" s="135" t="s">
        <v>308</v>
      </c>
      <c r="D104" s="142"/>
      <c r="E104" s="142"/>
      <c r="F104" s="142"/>
      <c r="G104" s="142"/>
      <c r="H104" s="142"/>
      <c r="I104" s="142"/>
      <c r="J104" s="143"/>
      <c r="K104" s="143"/>
      <c r="L104" s="143"/>
      <c r="M104" s="138" t="str">
        <f t="shared" ref="M104" si="379">IF(COUNTIFS($D$10:$L$10,"Man",D104:L104,"OK")=COUNTIF($D$10:$L$10,"Man"),"PASS","FAIL")</f>
        <v>FAIL</v>
      </c>
      <c r="N104" s="138">
        <f t="shared" ref="N104" si="380">SUM(P104,Q104,R104,U104,W104,AA104,AC104,AE104,AG104,AI104)</f>
        <v>0</v>
      </c>
      <c r="O104" s="138" t="str">
        <f>IF($M104&lt;&gt;"PASS","FAIL",IF(N104&gt;GRADING!$D$12,GRADING!$D$15,IF('Mod1 Grades'!N104&lt;=GRADING!J$19,GRADING!C$19,IF('Mod1 Grades'!N104&lt;=GRADING!J$20,GRADING!C$20,IF('Mod1 Grades'!N104&lt;=GRADING!J$21,GRADING!C$21,IF('Mod1 Grades'!N104&lt;=GRADING!J$22,GRADING!C$22,IF('Mod1 Grades'!N104&lt;=GRADING!J$23,GRADING!C$23,IF('Mod1 Grades'!N104&lt;=GRADING!J$24,GRADING!C$24,IF('Mod1 Grades'!N104&lt;=GRADING!J$25,GRADING!C$25,IF('Mod1 Grades'!N104&lt;=GRADING!J$26,GRADING!C$26,IF('Mod1 Grades'!N104&lt;=GRADING!J$27,GRADING!C$27,IF('Mod1 Grades'!N104&lt;=GRADING!J$28,GRADING!C$28,IF('Mod1 Grades'!N104&lt;=GRADING!J$29,GRADING!C$29,IF('Mod1 Grades'!N104&lt;=GRADING!J$30,GRADING!C$30,IF('Mod1 Grades'!N104&lt;=GRADING!J$31,GRADING!C$31,IF('Mod1 Grades'!N104&lt;=GRADING!J$32,GRADING!C$32,GRADING!C$33))))))))))))))))</f>
        <v>FAIL</v>
      </c>
      <c r="P104" s="29">
        <f t="shared" ref="P104" si="381">SUMIFS($D$120:$L$120,$D$10:$L$10,"Add",D104:L104,"OK")</f>
        <v>0</v>
      </c>
      <c r="Q104" s="29">
        <f t="shared" ref="Q104" si="382">SUMIFS($D105:$L105,$D$10:$L$10,"Man",$D104:$L104,"OK")</f>
        <v>0</v>
      </c>
      <c r="R104" s="29">
        <f t="shared" ref="R104" si="383">SUMIFS($D105:$L105,$D$10:$L$10,"Add",$D104:$L104,"OK")</f>
        <v>0</v>
      </c>
      <c r="S104" s="29">
        <f t="shared" ref="S104" si="384">SUMIFS($D105:$L105,$D$10:$L$10,"Add",$D104:$L104,"OK",$D$13:$L$13,"H")</f>
        <v>0</v>
      </c>
      <c r="T104" s="29">
        <f t="shared" ref="T104" si="385">SUMIFS($D105:$L105,$D$10:$L$10,"Add",$D104:$L104,"OK",$D$13:$L$13,"L")</f>
        <v>0</v>
      </c>
      <c r="U104" s="151"/>
      <c r="V104" s="29" t="str">
        <f>IF('Mod1 Settings'!$M$34=1,IF(AND(M104="PASS",'Mod1 Grades'!R104&gt;='Mod1 Settings'!$P$34),"Achieved","No"),"Disabled")</f>
        <v>No</v>
      </c>
      <c r="W104" s="29">
        <f>IF(V104="Achieved",'Mod1 Settings'!$S$34,IF(V104="Disabled","n/a",0))</f>
        <v>0</v>
      </c>
      <c r="X104" s="29" t="str">
        <f>IF('Mod1 Settings'!$M$35=1,IF(M104="PASS","Achieved","No"),"Disabled")</f>
        <v>No</v>
      </c>
      <c r="Y104" s="29" t="str">
        <f t="shared" ref="Y104" si="386">IF(X104="Achieved","No limit for Carrots",IF(X104="Disabled","n/a","Carrots Limited"))</f>
        <v>Carrots Limited</v>
      </c>
      <c r="Z104" s="29" t="s">
        <v>440</v>
      </c>
      <c r="AA104" s="29" t="s">
        <v>440</v>
      </c>
      <c r="AB104" s="29" t="s">
        <v>440</v>
      </c>
      <c r="AC104" s="29" t="s">
        <v>440</v>
      </c>
      <c r="AD104" s="29" t="s">
        <v>440</v>
      </c>
      <c r="AE104" s="29" t="s">
        <v>440</v>
      </c>
      <c r="AF104" s="29" t="s">
        <v>440</v>
      </c>
      <c r="AG104" s="29" t="s">
        <v>440</v>
      </c>
      <c r="AH104" s="29" t="s">
        <v>440</v>
      </c>
      <c r="AI104" s="29" t="s">
        <v>440</v>
      </c>
    </row>
    <row r="105" spans="1:35" ht="18" customHeight="1" x14ac:dyDescent="0.25">
      <c r="A105" s="192"/>
      <c r="B105" s="194"/>
      <c r="C105" s="135" t="s">
        <v>309</v>
      </c>
      <c r="D105" s="142"/>
      <c r="E105" s="142"/>
      <c r="F105" s="142"/>
      <c r="G105" s="142"/>
      <c r="H105" s="142"/>
      <c r="I105" s="142"/>
      <c r="J105" s="143"/>
      <c r="K105" s="143"/>
      <c r="L105" s="143"/>
      <c r="M105" s="138">
        <f t="shared" ref="M105" si="387">SUM(D105:L105)</f>
        <v>0</v>
      </c>
    </row>
    <row r="106" spans="1:35" ht="18" customHeight="1" x14ac:dyDescent="0.25">
      <c r="A106" s="191">
        <f>StudentsSummary!$B55</f>
        <v>45</v>
      </c>
      <c r="B106" s="193" t="str">
        <f>_xlfn.CONCAT(StudentsSummary!$C55," ",StudentsSummary!$D55)</f>
        <v>Surname45 Name45</v>
      </c>
      <c r="C106" s="135" t="s">
        <v>308</v>
      </c>
      <c r="D106" s="142"/>
      <c r="E106" s="142"/>
      <c r="F106" s="142"/>
      <c r="G106" s="142"/>
      <c r="H106" s="142"/>
      <c r="I106" s="142"/>
      <c r="J106" s="143"/>
      <c r="K106" s="143"/>
      <c r="L106" s="143"/>
      <c r="M106" s="138" t="str">
        <f t="shared" ref="M106" si="388">IF(COUNTIFS($D$10:$L$10,"Man",D106:L106,"OK")=COUNTIF($D$10:$L$10,"Man"),"PASS","FAIL")</f>
        <v>FAIL</v>
      </c>
      <c r="N106" s="138">
        <f t="shared" ref="N106" si="389">SUM(P106,Q106,R106,U106,W106,AA106,AC106,AE106,AG106,AI106)</f>
        <v>0</v>
      </c>
      <c r="O106" s="138" t="str">
        <f>IF($M106&lt;&gt;"PASS","FAIL",IF(N106&gt;GRADING!$D$12,GRADING!$D$15,IF('Mod1 Grades'!N106&lt;=GRADING!J$19,GRADING!C$19,IF('Mod1 Grades'!N106&lt;=GRADING!J$20,GRADING!C$20,IF('Mod1 Grades'!N106&lt;=GRADING!J$21,GRADING!C$21,IF('Mod1 Grades'!N106&lt;=GRADING!J$22,GRADING!C$22,IF('Mod1 Grades'!N106&lt;=GRADING!J$23,GRADING!C$23,IF('Mod1 Grades'!N106&lt;=GRADING!J$24,GRADING!C$24,IF('Mod1 Grades'!N106&lt;=GRADING!J$25,GRADING!C$25,IF('Mod1 Grades'!N106&lt;=GRADING!J$26,GRADING!C$26,IF('Mod1 Grades'!N106&lt;=GRADING!J$27,GRADING!C$27,IF('Mod1 Grades'!N106&lt;=GRADING!J$28,GRADING!C$28,IF('Mod1 Grades'!N106&lt;=GRADING!J$29,GRADING!C$29,IF('Mod1 Grades'!N106&lt;=GRADING!J$30,GRADING!C$30,IF('Mod1 Grades'!N106&lt;=GRADING!J$31,GRADING!C$31,IF('Mod1 Grades'!N106&lt;=GRADING!J$32,GRADING!C$32,GRADING!C$33))))))))))))))))</f>
        <v>FAIL</v>
      </c>
      <c r="P106" s="29">
        <f t="shared" ref="P106" si="390">SUMIFS($D$120:$L$120,$D$10:$L$10,"Add",D106:L106,"OK")</f>
        <v>0</v>
      </c>
      <c r="Q106" s="29">
        <f t="shared" ref="Q106" si="391">SUMIFS($D107:$L107,$D$10:$L$10,"Man",$D106:$L106,"OK")</f>
        <v>0</v>
      </c>
      <c r="R106" s="29">
        <f t="shared" ref="R106" si="392">SUMIFS($D107:$L107,$D$10:$L$10,"Add",$D106:$L106,"OK")</f>
        <v>0</v>
      </c>
      <c r="S106" s="29">
        <f t="shared" ref="S106" si="393">SUMIFS($D107:$L107,$D$10:$L$10,"Add",$D106:$L106,"OK",$D$13:$L$13,"H")</f>
        <v>0</v>
      </c>
      <c r="T106" s="29">
        <f t="shared" ref="T106" si="394">SUMIFS($D107:$L107,$D$10:$L$10,"Add",$D106:$L106,"OK",$D$13:$L$13,"L")</f>
        <v>0</v>
      </c>
      <c r="U106" s="151"/>
      <c r="V106" s="29" t="str">
        <f>IF('Mod1 Settings'!$M$34=1,IF(AND(M106="PASS",'Mod1 Grades'!R106&gt;='Mod1 Settings'!$P$34),"Achieved","No"),"Disabled")</f>
        <v>No</v>
      </c>
      <c r="W106" s="29">
        <f>IF(V106="Achieved",'Mod1 Settings'!$S$34,IF(V106="Disabled","n/a",0))</f>
        <v>0</v>
      </c>
      <c r="X106" s="29" t="str">
        <f>IF('Mod1 Settings'!$M$35=1,IF(M106="PASS","Achieved","No"),"Disabled")</f>
        <v>No</v>
      </c>
      <c r="Y106" s="29" t="str">
        <f t="shared" ref="Y106" si="395">IF(X106="Achieved","No limit for Carrots",IF(X106="Disabled","n/a","Carrots Limited"))</f>
        <v>Carrots Limited</v>
      </c>
      <c r="Z106" s="29" t="s">
        <v>440</v>
      </c>
      <c r="AA106" s="29" t="s">
        <v>440</v>
      </c>
      <c r="AB106" s="29" t="s">
        <v>440</v>
      </c>
      <c r="AC106" s="29" t="s">
        <v>440</v>
      </c>
      <c r="AD106" s="29" t="s">
        <v>440</v>
      </c>
      <c r="AE106" s="29" t="s">
        <v>440</v>
      </c>
      <c r="AF106" s="29" t="s">
        <v>440</v>
      </c>
      <c r="AG106" s="29" t="s">
        <v>440</v>
      </c>
      <c r="AH106" s="29" t="s">
        <v>440</v>
      </c>
      <c r="AI106" s="29" t="s">
        <v>440</v>
      </c>
    </row>
    <row r="107" spans="1:35" ht="18" customHeight="1" x14ac:dyDescent="0.25">
      <c r="A107" s="192"/>
      <c r="B107" s="194"/>
      <c r="C107" s="135" t="s">
        <v>309</v>
      </c>
      <c r="D107" s="142"/>
      <c r="E107" s="142"/>
      <c r="F107" s="142"/>
      <c r="G107" s="142"/>
      <c r="H107" s="142"/>
      <c r="I107" s="142"/>
      <c r="J107" s="143"/>
      <c r="K107" s="143"/>
      <c r="L107" s="143"/>
      <c r="M107" s="138">
        <f t="shared" ref="M107" si="396">SUM(D107:L107)</f>
        <v>0</v>
      </c>
    </row>
    <row r="108" spans="1:35" ht="18" customHeight="1" x14ac:dyDescent="0.25">
      <c r="A108" s="191">
        <f>StudentsSummary!$B56</f>
        <v>46</v>
      </c>
      <c r="B108" s="193" t="str">
        <f>_xlfn.CONCAT(StudentsSummary!$C56," ",StudentsSummary!$D56)</f>
        <v>Surname46 Name46</v>
      </c>
      <c r="C108" s="135" t="s">
        <v>308</v>
      </c>
      <c r="D108" s="142"/>
      <c r="E108" s="142"/>
      <c r="F108" s="142"/>
      <c r="G108" s="142"/>
      <c r="H108" s="142"/>
      <c r="I108" s="142"/>
      <c r="J108" s="143"/>
      <c r="K108" s="143"/>
      <c r="L108" s="143"/>
      <c r="M108" s="138" t="str">
        <f t="shared" ref="M108" si="397">IF(COUNTIFS($D$10:$L$10,"Man",D108:L108,"OK")=COUNTIF($D$10:$L$10,"Man"),"PASS","FAIL")</f>
        <v>FAIL</v>
      </c>
      <c r="N108" s="138">
        <f t="shared" ref="N108" si="398">SUM(P108,Q108,R108,U108,W108,AA108,AC108,AE108,AG108,AI108)</f>
        <v>0</v>
      </c>
      <c r="O108" s="138" t="str">
        <f>IF($M108&lt;&gt;"PASS","FAIL",IF(N108&gt;GRADING!$D$12,GRADING!$D$15,IF('Mod1 Grades'!N108&lt;=GRADING!J$19,GRADING!C$19,IF('Mod1 Grades'!N108&lt;=GRADING!J$20,GRADING!C$20,IF('Mod1 Grades'!N108&lt;=GRADING!J$21,GRADING!C$21,IF('Mod1 Grades'!N108&lt;=GRADING!J$22,GRADING!C$22,IF('Mod1 Grades'!N108&lt;=GRADING!J$23,GRADING!C$23,IF('Mod1 Grades'!N108&lt;=GRADING!J$24,GRADING!C$24,IF('Mod1 Grades'!N108&lt;=GRADING!J$25,GRADING!C$25,IF('Mod1 Grades'!N108&lt;=GRADING!J$26,GRADING!C$26,IF('Mod1 Grades'!N108&lt;=GRADING!J$27,GRADING!C$27,IF('Mod1 Grades'!N108&lt;=GRADING!J$28,GRADING!C$28,IF('Mod1 Grades'!N108&lt;=GRADING!J$29,GRADING!C$29,IF('Mod1 Grades'!N108&lt;=GRADING!J$30,GRADING!C$30,IF('Mod1 Grades'!N108&lt;=GRADING!J$31,GRADING!C$31,IF('Mod1 Grades'!N108&lt;=GRADING!J$32,GRADING!C$32,GRADING!C$33))))))))))))))))</f>
        <v>FAIL</v>
      </c>
      <c r="P108" s="29">
        <f t="shared" ref="P108" si="399">SUMIFS($D$120:$L$120,$D$10:$L$10,"Add",D108:L108,"OK")</f>
        <v>0</v>
      </c>
      <c r="Q108" s="29">
        <f t="shared" ref="Q108" si="400">SUMIFS($D109:$L109,$D$10:$L$10,"Man",$D108:$L108,"OK")</f>
        <v>0</v>
      </c>
      <c r="R108" s="29">
        <f t="shared" ref="R108" si="401">SUMIFS($D109:$L109,$D$10:$L$10,"Add",$D108:$L108,"OK")</f>
        <v>0</v>
      </c>
      <c r="S108" s="29">
        <f t="shared" ref="S108" si="402">SUMIFS($D109:$L109,$D$10:$L$10,"Add",$D108:$L108,"OK",$D$13:$L$13,"H")</f>
        <v>0</v>
      </c>
      <c r="T108" s="29">
        <f t="shared" ref="T108" si="403">SUMIFS($D109:$L109,$D$10:$L$10,"Add",$D108:$L108,"OK",$D$13:$L$13,"L")</f>
        <v>0</v>
      </c>
      <c r="U108" s="151"/>
      <c r="V108" s="29" t="str">
        <f>IF('Mod1 Settings'!$M$34=1,IF(AND(M108="PASS",'Mod1 Grades'!R108&gt;='Mod1 Settings'!$P$34),"Achieved","No"),"Disabled")</f>
        <v>No</v>
      </c>
      <c r="W108" s="29">
        <f>IF(V108="Achieved",'Mod1 Settings'!$S$34,IF(V108="Disabled","n/a",0))</f>
        <v>0</v>
      </c>
      <c r="X108" s="29" t="str">
        <f>IF('Mod1 Settings'!$M$35=1,IF(M108="PASS","Achieved","No"),"Disabled")</f>
        <v>No</v>
      </c>
      <c r="Y108" s="29" t="str">
        <f t="shared" ref="Y108" si="404">IF(X108="Achieved","No limit for Carrots",IF(X108="Disabled","n/a","Carrots Limited"))</f>
        <v>Carrots Limited</v>
      </c>
      <c r="Z108" s="29" t="s">
        <v>440</v>
      </c>
      <c r="AA108" s="29" t="s">
        <v>440</v>
      </c>
      <c r="AB108" s="29" t="s">
        <v>440</v>
      </c>
      <c r="AC108" s="29" t="s">
        <v>440</v>
      </c>
      <c r="AD108" s="29" t="s">
        <v>440</v>
      </c>
      <c r="AE108" s="29" t="s">
        <v>440</v>
      </c>
      <c r="AF108" s="29" t="s">
        <v>440</v>
      </c>
      <c r="AG108" s="29" t="s">
        <v>440</v>
      </c>
      <c r="AH108" s="29" t="s">
        <v>440</v>
      </c>
      <c r="AI108" s="29" t="s">
        <v>440</v>
      </c>
    </row>
    <row r="109" spans="1:35" ht="18" customHeight="1" x14ac:dyDescent="0.25">
      <c r="A109" s="192"/>
      <c r="B109" s="194"/>
      <c r="C109" s="135" t="s">
        <v>309</v>
      </c>
      <c r="D109" s="142"/>
      <c r="E109" s="142"/>
      <c r="F109" s="142"/>
      <c r="G109" s="142"/>
      <c r="H109" s="142"/>
      <c r="I109" s="142"/>
      <c r="J109" s="143"/>
      <c r="K109" s="143"/>
      <c r="L109" s="143"/>
      <c r="M109" s="138">
        <f t="shared" ref="M109" si="405">SUM(D109:L109)</f>
        <v>0</v>
      </c>
    </row>
    <row r="110" spans="1:35" ht="18" customHeight="1" x14ac:dyDescent="0.25">
      <c r="A110" s="191">
        <f>StudentsSummary!$B57</f>
        <v>47</v>
      </c>
      <c r="B110" s="193" t="str">
        <f>_xlfn.CONCAT(StudentsSummary!$C57," ",StudentsSummary!$D57)</f>
        <v>Surname47 Name47</v>
      </c>
      <c r="C110" s="135" t="s">
        <v>308</v>
      </c>
      <c r="D110" s="142"/>
      <c r="E110" s="142"/>
      <c r="F110" s="142"/>
      <c r="G110" s="142"/>
      <c r="H110" s="142"/>
      <c r="I110" s="142"/>
      <c r="J110" s="143"/>
      <c r="K110" s="143"/>
      <c r="L110" s="143"/>
      <c r="M110" s="138" t="str">
        <f t="shared" ref="M110" si="406">IF(COUNTIFS($D$10:$L$10,"Man",D110:L110,"OK")=COUNTIF($D$10:$L$10,"Man"),"PASS","FAIL")</f>
        <v>FAIL</v>
      </c>
      <c r="N110" s="138">
        <f t="shared" ref="N110" si="407">SUM(P110,Q110,R110,U110,W110,AA110,AC110,AE110,AG110,AI110)</f>
        <v>0</v>
      </c>
      <c r="O110" s="138" t="str">
        <f>IF($M110&lt;&gt;"PASS","FAIL",IF(N110&gt;GRADING!$D$12,GRADING!$D$15,IF('Mod1 Grades'!N110&lt;=GRADING!J$19,GRADING!C$19,IF('Mod1 Grades'!N110&lt;=GRADING!J$20,GRADING!C$20,IF('Mod1 Grades'!N110&lt;=GRADING!J$21,GRADING!C$21,IF('Mod1 Grades'!N110&lt;=GRADING!J$22,GRADING!C$22,IF('Mod1 Grades'!N110&lt;=GRADING!J$23,GRADING!C$23,IF('Mod1 Grades'!N110&lt;=GRADING!J$24,GRADING!C$24,IF('Mod1 Grades'!N110&lt;=GRADING!J$25,GRADING!C$25,IF('Mod1 Grades'!N110&lt;=GRADING!J$26,GRADING!C$26,IF('Mod1 Grades'!N110&lt;=GRADING!J$27,GRADING!C$27,IF('Mod1 Grades'!N110&lt;=GRADING!J$28,GRADING!C$28,IF('Mod1 Grades'!N110&lt;=GRADING!J$29,GRADING!C$29,IF('Mod1 Grades'!N110&lt;=GRADING!J$30,GRADING!C$30,IF('Mod1 Grades'!N110&lt;=GRADING!J$31,GRADING!C$31,IF('Mod1 Grades'!N110&lt;=GRADING!J$32,GRADING!C$32,GRADING!C$33))))))))))))))))</f>
        <v>FAIL</v>
      </c>
      <c r="P110" s="29">
        <f t="shared" ref="P110" si="408">SUMIFS($D$120:$L$120,$D$10:$L$10,"Add",D110:L110,"OK")</f>
        <v>0</v>
      </c>
      <c r="Q110" s="29">
        <f t="shared" ref="Q110" si="409">SUMIFS($D111:$L111,$D$10:$L$10,"Man",$D110:$L110,"OK")</f>
        <v>0</v>
      </c>
      <c r="R110" s="29">
        <f t="shared" ref="R110" si="410">SUMIFS($D111:$L111,$D$10:$L$10,"Add",$D110:$L110,"OK")</f>
        <v>0</v>
      </c>
      <c r="S110" s="29">
        <f t="shared" ref="S110" si="411">SUMIFS($D111:$L111,$D$10:$L$10,"Add",$D110:$L110,"OK",$D$13:$L$13,"H")</f>
        <v>0</v>
      </c>
      <c r="T110" s="29">
        <f t="shared" ref="T110" si="412">SUMIFS($D111:$L111,$D$10:$L$10,"Add",$D110:$L110,"OK",$D$13:$L$13,"L")</f>
        <v>0</v>
      </c>
      <c r="U110" s="151"/>
      <c r="V110" s="29" t="str">
        <f>IF('Mod1 Settings'!$M$34=1,IF(AND(M110="PASS",'Mod1 Grades'!R110&gt;='Mod1 Settings'!$P$34),"Achieved","No"),"Disabled")</f>
        <v>No</v>
      </c>
      <c r="W110" s="29">
        <f>IF(V110="Achieved",'Mod1 Settings'!$S$34,IF(V110="Disabled","n/a",0))</f>
        <v>0</v>
      </c>
      <c r="X110" s="29" t="str">
        <f>IF('Mod1 Settings'!$M$35=1,IF(M110="PASS","Achieved","No"),"Disabled")</f>
        <v>No</v>
      </c>
      <c r="Y110" s="29" t="str">
        <f t="shared" ref="Y110" si="413">IF(X110="Achieved","No limit for Carrots",IF(X110="Disabled","n/a","Carrots Limited"))</f>
        <v>Carrots Limited</v>
      </c>
      <c r="Z110" s="29" t="s">
        <v>440</v>
      </c>
      <c r="AA110" s="29" t="s">
        <v>440</v>
      </c>
      <c r="AB110" s="29" t="s">
        <v>440</v>
      </c>
      <c r="AC110" s="29" t="s">
        <v>440</v>
      </c>
      <c r="AD110" s="29" t="s">
        <v>440</v>
      </c>
      <c r="AE110" s="29" t="s">
        <v>440</v>
      </c>
      <c r="AF110" s="29" t="s">
        <v>440</v>
      </c>
      <c r="AG110" s="29" t="s">
        <v>440</v>
      </c>
      <c r="AH110" s="29" t="s">
        <v>440</v>
      </c>
      <c r="AI110" s="29" t="s">
        <v>440</v>
      </c>
    </row>
    <row r="111" spans="1:35" ht="18" customHeight="1" x14ac:dyDescent="0.25">
      <c r="A111" s="192"/>
      <c r="B111" s="194"/>
      <c r="C111" s="135" t="s">
        <v>309</v>
      </c>
      <c r="D111" s="142"/>
      <c r="E111" s="142"/>
      <c r="F111" s="142"/>
      <c r="G111" s="142"/>
      <c r="H111" s="142"/>
      <c r="I111" s="142"/>
      <c r="J111" s="143"/>
      <c r="K111" s="143"/>
      <c r="L111" s="143"/>
      <c r="M111" s="138">
        <f t="shared" ref="M111" si="414">SUM(D111:L111)</f>
        <v>0</v>
      </c>
    </row>
    <row r="112" spans="1:35" ht="18" customHeight="1" x14ac:dyDescent="0.25">
      <c r="A112" s="191">
        <f>StudentsSummary!$B58</f>
        <v>48</v>
      </c>
      <c r="B112" s="193" t="str">
        <f>_xlfn.CONCAT(StudentsSummary!$C58," ",StudentsSummary!$D58)</f>
        <v>Surname48 Name48</v>
      </c>
      <c r="C112" s="135" t="s">
        <v>308</v>
      </c>
      <c r="D112" s="142"/>
      <c r="E112" s="142"/>
      <c r="F112" s="142"/>
      <c r="G112" s="142"/>
      <c r="H112" s="142"/>
      <c r="I112" s="142"/>
      <c r="J112" s="143"/>
      <c r="K112" s="143"/>
      <c r="L112" s="143"/>
      <c r="M112" s="138" t="str">
        <f t="shared" ref="M112" si="415">IF(COUNTIFS($D$10:$L$10,"Man",D112:L112,"OK")=COUNTIF($D$10:$L$10,"Man"),"PASS","FAIL")</f>
        <v>FAIL</v>
      </c>
      <c r="N112" s="138">
        <f t="shared" ref="N112" si="416">SUM(P112,Q112,R112,U112,W112,AA112,AC112,AE112,AG112,AI112)</f>
        <v>0</v>
      </c>
      <c r="O112" s="138" t="str">
        <f>IF($M112&lt;&gt;"PASS","FAIL",IF(N112&gt;GRADING!$D$12,GRADING!$D$15,IF('Mod1 Grades'!N112&lt;=GRADING!J$19,GRADING!C$19,IF('Mod1 Grades'!N112&lt;=GRADING!J$20,GRADING!C$20,IF('Mod1 Grades'!N112&lt;=GRADING!J$21,GRADING!C$21,IF('Mod1 Grades'!N112&lt;=GRADING!J$22,GRADING!C$22,IF('Mod1 Grades'!N112&lt;=GRADING!J$23,GRADING!C$23,IF('Mod1 Grades'!N112&lt;=GRADING!J$24,GRADING!C$24,IF('Mod1 Grades'!N112&lt;=GRADING!J$25,GRADING!C$25,IF('Mod1 Grades'!N112&lt;=GRADING!J$26,GRADING!C$26,IF('Mod1 Grades'!N112&lt;=GRADING!J$27,GRADING!C$27,IF('Mod1 Grades'!N112&lt;=GRADING!J$28,GRADING!C$28,IF('Mod1 Grades'!N112&lt;=GRADING!J$29,GRADING!C$29,IF('Mod1 Grades'!N112&lt;=GRADING!J$30,GRADING!C$30,IF('Mod1 Grades'!N112&lt;=GRADING!J$31,GRADING!C$31,IF('Mod1 Grades'!N112&lt;=GRADING!J$32,GRADING!C$32,GRADING!C$33))))))))))))))))</f>
        <v>FAIL</v>
      </c>
      <c r="P112" s="29">
        <f t="shared" ref="P112" si="417">SUMIFS($D$120:$L$120,$D$10:$L$10,"Add",D112:L112,"OK")</f>
        <v>0</v>
      </c>
      <c r="Q112" s="29">
        <f t="shared" ref="Q112" si="418">SUMIFS($D113:$L113,$D$10:$L$10,"Man",$D112:$L112,"OK")</f>
        <v>0</v>
      </c>
      <c r="R112" s="29">
        <f t="shared" ref="R112" si="419">SUMIFS($D113:$L113,$D$10:$L$10,"Add",$D112:$L112,"OK")</f>
        <v>0</v>
      </c>
      <c r="S112" s="29">
        <f t="shared" ref="S112" si="420">SUMIFS($D113:$L113,$D$10:$L$10,"Add",$D112:$L112,"OK",$D$13:$L$13,"H")</f>
        <v>0</v>
      </c>
      <c r="T112" s="29">
        <f t="shared" ref="T112" si="421">SUMIFS($D113:$L113,$D$10:$L$10,"Add",$D112:$L112,"OK",$D$13:$L$13,"L")</f>
        <v>0</v>
      </c>
      <c r="U112" s="151"/>
      <c r="V112" s="29" t="str">
        <f>IF('Mod1 Settings'!$M$34=1,IF(AND(M112="PASS",'Mod1 Grades'!R112&gt;='Mod1 Settings'!$P$34),"Achieved","No"),"Disabled")</f>
        <v>No</v>
      </c>
      <c r="W112" s="29">
        <f>IF(V112="Achieved",'Mod1 Settings'!$S$34,IF(V112="Disabled","n/a",0))</f>
        <v>0</v>
      </c>
      <c r="X112" s="29" t="str">
        <f>IF('Mod1 Settings'!$M$35=1,IF(M112="PASS","Achieved","No"),"Disabled")</f>
        <v>No</v>
      </c>
      <c r="Y112" s="29" t="str">
        <f t="shared" ref="Y112" si="422">IF(X112="Achieved","No limit for Carrots",IF(X112="Disabled","n/a","Carrots Limited"))</f>
        <v>Carrots Limited</v>
      </c>
      <c r="Z112" s="29" t="s">
        <v>440</v>
      </c>
      <c r="AA112" s="29" t="s">
        <v>440</v>
      </c>
      <c r="AB112" s="29" t="s">
        <v>440</v>
      </c>
      <c r="AC112" s="29" t="s">
        <v>440</v>
      </c>
      <c r="AD112" s="29" t="s">
        <v>440</v>
      </c>
      <c r="AE112" s="29" t="s">
        <v>440</v>
      </c>
      <c r="AF112" s="29" t="s">
        <v>440</v>
      </c>
      <c r="AG112" s="29" t="s">
        <v>440</v>
      </c>
      <c r="AH112" s="29" t="s">
        <v>440</v>
      </c>
      <c r="AI112" s="29" t="s">
        <v>440</v>
      </c>
    </row>
    <row r="113" spans="1:35" ht="18" customHeight="1" x14ac:dyDescent="0.25">
      <c r="A113" s="192"/>
      <c r="B113" s="194"/>
      <c r="C113" s="135" t="s">
        <v>309</v>
      </c>
      <c r="D113" s="142"/>
      <c r="E113" s="142"/>
      <c r="F113" s="142"/>
      <c r="G113" s="142"/>
      <c r="H113" s="142"/>
      <c r="I113" s="142"/>
      <c r="J113" s="143"/>
      <c r="K113" s="143"/>
      <c r="L113" s="143"/>
      <c r="M113" s="138">
        <f t="shared" ref="M113" si="423">SUM(D113:L113)</f>
        <v>0</v>
      </c>
    </row>
    <row r="114" spans="1:35" ht="18" customHeight="1" x14ac:dyDescent="0.25">
      <c r="A114" s="191">
        <f>StudentsSummary!$B59</f>
        <v>49</v>
      </c>
      <c r="B114" s="193" t="str">
        <f>_xlfn.CONCAT(StudentsSummary!$C59," ",StudentsSummary!$D59)</f>
        <v>Surname49 Name49</v>
      </c>
      <c r="C114" s="135" t="s">
        <v>308</v>
      </c>
      <c r="D114" s="142"/>
      <c r="E114" s="142"/>
      <c r="F114" s="142"/>
      <c r="G114" s="142"/>
      <c r="H114" s="142"/>
      <c r="I114" s="142"/>
      <c r="J114" s="143"/>
      <c r="K114" s="143"/>
      <c r="L114" s="143"/>
      <c r="M114" s="138" t="str">
        <f t="shared" ref="M114" si="424">IF(COUNTIFS($D$10:$L$10,"Man",D114:L114,"OK")=COUNTIF($D$10:$L$10,"Man"),"PASS","FAIL")</f>
        <v>FAIL</v>
      </c>
      <c r="N114" s="138">
        <f t="shared" ref="N114" si="425">SUM(P114,Q114,R114,U114,W114,AA114,AC114,AE114,AG114,AI114)</f>
        <v>0</v>
      </c>
      <c r="O114" s="138" t="str">
        <f>IF($M114&lt;&gt;"PASS","FAIL",IF(N114&gt;GRADING!$D$12,GRADING!$D$15,IF('Mod1 Grades'!N114&lt;=GRADING!J$19,GRADING!C$19,IF('Mod1 Grades'!N114&lt;=GRADING!J$20,GRADING!C$20,IF('Mod1 Grades'!N114&lt;=GRADING!J$21,GRADING!C$21,IF('Mod1 Grades'!N114&lt;=GRADING!J$22,GRADING!C$22,IF('Mod1 Grades'!N114&lt;=GRADING!J$23,GRADING!C$23,IF('Mod1 Grades'!N114&lt;=GRADING!J$24,GRADING!C$24,IF('Mod1 Grades'!N114&lt;=GRADING!J$25,GRADING!C$25,IF('Mod1 Grades'!N114&lt;=GRADING!J$26,GRADING!C$26,IF('Mod1 Grades'!N114&lt;=GRADING!J$27,GRADING!C$27,IF('Mod1 Grades'!N114&lt;=GRADING!J$28,GRADING!C$28,IF('Mod1 Grades'!N114&lt;=GRADING!J$29,GRADING!C$29,IF('Mod1 Grades'!N114&lt;=GRADING!J$30,GRADING!C$30,IF('Mod1 Grades'!N114&lt;=GRADING!J$31,GRADING!C$31,IF('Mod1 Grades'!N114&lt;=GRADING!J$32,GRADING!C$32,GRADING!C$33))))))))))))))))</f>
        <v>FAIL</v>
      </c>
      <c r="P114" s="29">
        <f t="shared" ref="P114" si="426">SUMIFS($D$120:$L$120,$D$10:$L$10,"Add",D114:L114,"OK")</f>
        <v>0</v>
      </c>
      <c r="Q114" s="29">
        <f t="shared" ref="Q114" si="427">SUMIFS($D115:$L115,$D$10:$L$10,"Man",$D114:$L114,"OK")</f>
        <v>0</v>
      </c>
      <c r="R114" s="29">
        <f t="shared" ref="R114" si="428">SUMIFS($D115:$L115,$D$10:$L$10,"Add",$D114:$L114,"OK")</f>
        <v>0</v>
      </c>
      <c r="S114" s="29">
        <f t="shared" ref="S114" si="429">SUMIFS($D115:$L115,$D$10:$L$10,"Add",$D114:$L114,"OK",$D$13:$L$13,"H")</f>
        <v>0</v>
      </c>
      <c r="T114" s="29">
        <f t="shared" ref="T114" si="430">SUMIFS($D115:$L115,$D$10:$L$10,"Add",$D114:$L114,"OK",$D$13:$L$13,"L")</f>
        <v>0</v>
      </c>
      <c r="U114" s="151"/>
      <c r="V114" s="29" t="str">
        <f>IF('Mod1 Settings'!$M$34=1,IF(AND(M114="PASS",'Mod1 Grades'!R114&gt;='Mod1 Settings'!$P$34),"Achieved","No"),"Disabled")</f>
        <v>No</v>
      </c>
      <c r="W114" s="29">
        <f>IF(V114="Achieved",'Mod1 Settings'!$S$34,IF(V114="Disabled","n/a",0))</f>
        <v>0</v>
      </c>
      <c r="X114" s="29" t="str">
        <f>IF('Mod1 Settings'!$M$35=1,IF(M114="PASS","Achieved","No"),"Disabled")</f>
        <v>No</v>
      </c>
      <c r="Y114" s="29" t="str">
        <f t="shared" ref="Y114" si="431">IF(X114="Achieved","No limit for Carrots",IF(X114="Disabled","n/a","Carrots Limited"))</f>
        <v>Carrots Limited</v>
      </c>
      <c r="Z114" s="29" t="s">
        <v>440</v>
      </c>
      <c r="AA114" s="29" t="s">
        <v>440</v>
      </c>
      <c r="AB114" s="29" t="s">
        <v>440</v>
      </c>
      <c r="AC114" s="29" t="s">
        <v>440</v>
      </c>
      <c r="AD114" s="29" t="s">
        <v>440</v>
      </c>
      <c r="AE114" s="29" t="s">
        <v>440</v>
      </c>
      <c r="AF114" s="29" t="s">
        <v>440</v>
      </c>
      <c r="AG114" s="29" t="s">
        <v>440</v>
      </c>
      <c r="AH114" s="29" t="s">
        <v>440</v>
      </c>
      <c r="AI114" s="29" t="s">
        <v>440</v>
      </c>
    </row>
    <row r="115" spans="1:35" ht="18" customHeight="1" x14ac:dyDescent="0.25">
      <c r="A115" s="192"/>
      <c r="B115" s="194"/>
      <c r="C115" s="135" t="s">
        <v>309</v>
      </c>
      <c r="D115" s="142"/>
      <c r="E115" s="142"/>
      <c r="F115" s="142"/>
      <c r="G115" s="142"/>
      <c r="H115" s="142"/>
      <c r="I115" s="142"/>
      <c r="J115" s="143"/>
      <c r="K115" s="143"/>
      <c r="L115" s="143"/>
      <c r="M115" s="138">
        <f t="shared" ref="M115" si="432">SUM(D115:L115)</f>
        <v>0</v>
      </c>
    </row>
    <row r="116" spans="1:35" ht="18" customHeight="1" x14ac:dyDescent="0.25">
      <c r="A116" s="196">
        <f>StudentsSummary!$B60</f>
        <v>50</v>
      </c>
      <c r="B116" s="197" t="str">
        <f>_xlfn.CONCAT(StudentsSummary!$C60," ",StudentsSummary!$D60)</f>
        <v>Surname50 Name50</v>
      </c>
      <c r="C116" s="135" t="s">
        <v>308</v>
      </c>
      <c r="D116" s="142"/>
      <c r="E116" s="142"/>
      <c r="F116" s="142"/>
      <c r="G116" s="142"/>
      <c r="H116" s="142"/>
      <c r="I116" s="142"/>
      <c r="J116" s="143"/>
      <c r="K116" s="143"/>
      <c r="L116" s="143"/>
      <c r="M116" s="138" t="str">
        <f t="shared" ref="M116" si="433">IF(COUNTIFS($D$10:$L$10,"Man",D116:L116,"OK")=COUNTIF($D$10:$L$10,"Man"),"PASS","FAIL")</f>
        <v>FAIL</v>
      </c>
      <c r="N116" s="138">
        <f t="shared" ref="N116" si="434">SUM(P116,Q116,R116,U116,W116,AA116,AC116,AE116,AG116,AI116)</f>
        <v>0</v>
      </c>
      <c r="O116" s="138" t="str">
        <f>IF($M116&lt;&gt;"PASS","FAIL",IF(N116&gt;GRADING!$D$12,GRADING!$D$15,IF('Mod1 Grades'!N116&lt;=GRADING!J$19,GRADING!C$19,IF('Mod1 Grades'!N116&lt;=GRADING!J$20,GRADING!C$20,IF('Mod1 Grades'!N116&lt;=GRADING!J$21,GRADING!C$21,IF('Mod1 Grades'!N116&lt;=GRADING!J$22,GRADING!C$22,IF('Mod1 Grades'!N116&lt;=GRADING!J$23,GRADING!C$23,IF('Mod1 Grades'!N116&lt;=GRADING!J$24,GRADING!C$24,IF('Mod1 Grades'!N116&lt;=GRADING!J$25,GRADING!C$25,IF('Mod1 Grades'!N116&lt;=GRADING!J$26,GRADING!C$26,IF('Mod1 Grades'!N116&lt;=GRADING!J$27,GRADING!C$27,IF('Mod1 Grades'!N116&lt;=GRADING!J$28,GRADING!C$28,IF('Mod1 Grades'!N116&lt;=GRADING!J$29,GRADING!C$29,IF('Mod1 Grades'!N116&lt;=GRADING!J$30,GRADING!C$30,IF('Mod1 Grades'!N116&lt;=GRADING!J$31,GRADING!C$31,IF('Mod1 Grades'!N116&lt;=GRADING!J$32,GRADING!C$32,GRADING!C$33))))))))))))))))</f>
        <v>FAIL</v>
      </c>
      <c r="P116" s="29">
        <f t="shared" ref="P116" si="435">SUMIFS($D$120:$L$120,$D$10:$L$10,"Add",D116:L116,"OK")</f>
        <v>0</v>
      </c>
      <c r="Q116" s="29">
        <f t="shared" ref="Q116" si="436">SUMIFS($D117:$L117,$D$10:$L$10,"Man",$D116:$L116,"OK")</f>
        <v>0</v>
      </c>
      <c r="R116" s="29">
        <f t="shared" ref="R116" si="437">SUMIFS($D117:$L117,$D$10:$L$10,"Add",$D116:$L116,"OK")</f>
        <v>0</v>
      </c>
      <c r="S116" s="29">
        <f t="shared" ref="S116" si="438">SUMIFS($D117:$L117,$D$10:$L$10,"Add",$D116:$L116,"OK",$D$13:$L$13,"H")</f>
        <v>0</v>
      </c>
      <c r="T116" s="29">
        <f t="shared" ref="T116" si="439">SUMIFS($D117:$L117,$D$10:$L$10,"Add",$D116:$L116,"OK",$D$13:$L$13,"L")</f>
        <v>0</v>
      </c>
      <c r="U116" s="151"/>
      <c r="V116" s="29" t="str">
        <f>IF('Mod1 Settings'!$M$34=1,IF(AND(M116="PASS",'Mod1 Grades'!R116&gt;='Mod1 Settings'!$P$34),"Achieved","No"),"Disabled")</f>
        <v>No</v>
      </c>
      <c r="W116" s="29">
        <f>IF(V116="Achieved",'Mod1 Settings'!$S$34,IF(V116="Disabled","n/a",0))</f>
        <v>0</v>
      </c>
      <c r="X116" s="29" t="str">
        <f>IF('Mod1 Settings'!$M$35=1,IF(M116="PASS","Achieved","No"),"Disabled")</f>
        <v>No</v>
      </c>
      <c r="Y116" s="29" t="str">
        <f t="shared" ref="Y116" si="440">IF(X116="Achieved","No limit for Carrots",IF(X116="Disabled","n/a","Carrots Limited"))</f>
        <v>Carrots Limited</v>
      </c>
      <c r="Z116" s="29" t="s">
        <v>440</v>
      </c>
      <c r="AA116" s="29" t="s">
        <v>440</v>
      </c>
      <c r="AB116" s="29" t="s">
        <v>440</v>
      </c>
      <c r="AC116" s="29" t="s">
        <v>440</v>
      </c>
      <c r="AD116" s="29" t="s">
        <v>440</v>
      </c>
      <c r="AE116" s="29" t="s">
        <v>440</v>
      </c>
      <c r="AF116" s="29" t="s">
        <v>440</v>
      </c>
      <c r="AG116" s="29" t="s">
        <v>440</v>
      </c>
      <c r="AH116" s="29" t="s">
        <v>440</v>
      </c>
      <c r="AI116" s="29" t="s">
        <v>440</v>
      </c>
    </row>
    <row r="117" spans="1:35" ht="18" customHeight="1" x14ac:dyDescent="0.25">
      <c r="A117" s="196"/>
      <c r="B117" s="197"/>
      <c r="C117" s="135" t="s">
        <v>309</v>
      </c>
      <c r="D117" s="142"/>
      <c r="E117" s="142"/>
      <c r="F117" s="142"/>
      <c r="G117" s="142"/>
      <c r="H117" s="142"/>
      <c r="I117" s="142"/>
      <c r="J117" s="143"/>
      <c r="K117" s="143"/>
      <c r="L117" s="143"/>
      <c r="M117" s="138">
        <f t="shared" ref="M117" si="441">SUM(D117:L117)</f>
        <v>0</v>
      </c>
    </row>
    <row r="119" spans="1:35" ht="21" x14ac:dyDescent="0.35">
      <c r="D119" s="195" t="s">
        <v>410</v>
      </c>
      <c r="E119" s="195"/>
      <c r="F119" s="195"/>
      <c r="G119" s="195"/>
      <c r="H119" s="195"/>
      <c r="I119" s="195"/>
      <c r="J119" s="195"/>
      <c r="K119" s="195"/>
      <c r="L119" s="195"/>
    </row>
    <row r="120" spans="1:35" ht="15.75" x14ac:dyDescent="0.25">
      <c r="B120" s="36" t="s">
        <v>148</v>
      </c>
      <c r="C120" s="27" t="s">
        <v>106</v>
      </c>
      <c r="D120" s="24"/>
      <c r="E120" s="24"/>
      <c r="F120" s="24"/>
      <c r="G120" s="24"/>
      <c r="H120" s="24"/>
      <c r="I120" s="24"/>
      <c r="J120" s="39">
        <v>2</v>
      </c>
      <c r="K120" s="39">
        <v>1</v>
      </c>
      <c r="L120" s="39">
        <v>2</v>
      </c>
      <c r="M120" s="41">
        <f t="shared" si="1"/>
        <v>5</v>
      </c>
    </row>
    <row r="121" spans="1:35" ht="15.75" x14ac:dyDescent="0.25">
      <c r="B121" s="26" t="s">
        <v>90</v>
      </c>
      <c r="C121" s="27" t="s">
        <v>103</v>
      </c>
      <c r="D121" s="24"/>
      <c r="E121" s="24"/>
      <c r="F121" s="24"/>
      <c r="G121" s="24">
        <v>1</v>
      </c>
      <c r="H121" s="24"/>
      <c r="I121" s="24"/>
      <c r="J121" s="25"/>
      <c r="K121" s="25"/>
      <c r="L121" s="25"/>
      <c r="M121" s="37">
        <f t="shared" si="1"/>
        <v>1</v>
      </c>
    </row>
    <row r="122" spans="1:35" ht="15.75" x14ac:dyDescent="0.25">
      <c r="B122" s="26" t="s">
        <v>91</v>
      </c>
      <c r="C122" s="27" t="s">
        <v>103</v>
      </c>
      <c r="D122" s="24"/>
      <c r="E122" s="24"/>
      <c r="F122" s="24"/>
      <c r="G122" s="24"/>
      <c r="H122" s="24"/>
      <c r="I122" s="24">
        <v>1</v>
      </c>
      <c r="J122" s="25"/>
      <c r="K122" s="25"/>
      <c r="L122" s="25"/>
      <c r="M122" s="37">
        <f t="shared" si="1"/>
        <v>1</v>
      </c>
    </row>
    <row r="123" spans="1:35" ht="15.75" x14ac:dyDescent="0.25">
      <c r="B123" s="26" t="s">
        <v>92</v>
      </c>
      <c r="C123" s="27" t="s">
        <v>103</v>
      </c>
      <c r="D123" s="24">
        <v>1</v>
      </c>
      <c r="E123" s="24"/>
      <c r="F123" s="24"/>
      <c r="G123" s="24"/>
      <c r="H123" s="24"/>
      <c r="I123" s="24"/>
      <c r="J123" s="25"/>
      <c r="K123" s="25"/>
      <c r="L123" s="25"/>
      <c r="M123" s="37">
        <f t="shared" si="1"/>
        <v>1</v>
      </c>
    </row>
    <row r="124" spans="1:35" ht="15.75" x14ac:dyDescent="0.25">
      <c r="B124" s="26" t="s">
        <v>133</v>
      </c>
      <c r="C124" s="27" t="s">
        <v>103</v>
      </c>
      <c r="D124" s="24"/>
      <c r="E124" s="24">
        <v>1</v>
      </c>
      <c r="F124" s="24"/>
      <c r="G124" s="24"/>
      <c r="H124" s="24"/>
      <c r="I124" s="24"/>
      <c r="J124" s="25"/>
      <c r="K124" s="25"/>
      <c r="L124" s="25"/>
      <c r="M124" s="37">
        <f t="shared" si="1"/>
        <v>1</v>
      </c>
    </row>
    <row r="125" spans="1:35" ht="15.75" x14ac:dyDescent="0.25">
      <c r="B125" s="26" t="s">
        <v>134</v>
      </c>
      <c r="C125" s="27" t="s">
        <v>103</v>
      </c>
      <c r="D125" s="24"/>
      <c r="E125" s="24"/>
      <c r="F125" s="24"/>
      <c r="G125" s="24"/>
      <c r="H125" s="24"/>
      <c r="I125" s="24"/>
      <c r="J125" s="25"/>
      <c r="K125" s="25"/>
      <c r="L125" s="25"/>
      <c r="M125" s="37">
        <f t="shared" si="1"/>
        <v>0</v>
      </c>
    </row>
    <row r="126" spans="1:35" ht="15.75" x14ac:dyDescent="0.25">
      <c r="B126" s="26" t="s">
        <v>107</v>
      </c>
      <c r="C126" s="27" t="s">
        <v>103</v>
      </c>
      <c r="D126" s="24"/>
      <c r="E126" s="24"/>
      <c r="F126" s="24"/>
      <c r="G126" s="24"/>
      <c r="H126" s="24"/>
      <c r="I126" s="24"/>
      <c r="J126" s="25"/>
      <c r="K126" s="25"/>
      <c r="L126" s="25"/>
      <c r="M126" s="37">
        <f t="shared" si="1"/>
        <v>0</v>
      </c>
    </row>
    <row r="127" spans="1:35" ht="15.75" x14ac:dyDescent="0.25">
      <c r="B127" s="26" t="s">
        <v>99</v>
      </c>
      <c r="C127" s="27" t="s">
        <v>105</v>
      </c>
      <c r="D127" s="24"/>
      <c r="E127" s="24"/>
      <c r="F127" s="24"/>
      <c r="G127" s="24"/>
      <c r="H127" s="24">
        <v>3</v>
      </c>
      <c r="I127" s="24"/>
      <c r="J127" s="25"/>
      <c r="K127" s="25"/>
      <c r="L127" s="25"/>
      <c r="M127" s="37">
        <f t="shared" si="1"/>
        <v>3</v>
      </c>
    </row>
    <row r="128" spans="1:35" ht="15.75" x14ac:dyDescent="0.25">
      <c r="B128" s="26" t="s">
        <v>100</v>
      </c>
      <c r="C128" s="27" t="s">
        <v>105</v>
      </c>
      <c r="D128" s="24"/>
      <c r="E128" s="24"/>
      <c r="F128" s="24"/>
      <c r="G128" s="24"/>
      <c r="H128" s="24">
        <v>1</v>
      </c>
      <c r="I128" s="24"/>
      <c r="J128" s="25"/>
      <c r="K128" s="25"/>
      <c r="L128" s="25"/>
      <c r="M128" s="37">
        <f t="shared" si="1"/>
        <v>1</v>
      </c>
    </row>
    <row r="129" spans="2:13" ht="15.75" x14ac:dyDescent="0.25">
      <c r="B129" s="26" t="s">
        <v>101</v>
      </c>
      <c r="C129" s="27" t="s">
        <v>106</v>
      </c>
      <c r="D129" s="24"/>
      <c r="E129" s="24"/>
      <c r="F129" s="24"/>
      <c r="G129" s="24"/>
      <c r="H129" s="24"/>
      <c r="I129" s="24"/>
      <c r="J129" s="25"/>
      <c r="K129" s="25"/>
      <c r="L129" s="25"/>
      <c r="M129" s="37">
        <f t="shared" si="1"/>
        <v>0</v>
      </c>
    </row>
    <row r="130" spans="2:13" ht="15.75" x14ac:dyDescent="0.25">
      <c r="B130" s="26" t="s">
        <v>151</v>
      </c>
      <c r="C130" s="27" t="s">
        <v>104</v>
      </c>
      <c r="D130" s="24"/>
      <c r="E130" s="24"/>
      <c r="F130" s="24">
        <v>1</v>
      </c>
      <c r="G130" s="24"/>
      <c r="H130" s="24"/>
      <c r="I130" s="24"/>
      <c r="J130" s="25"/>
      <c r="K130" s="25"/>
      <c r="L130" s="25"/>
      <c r="M130" s="37">
        <f t="shared" si="1"/>
        <v>1</v>
      </c>
    </row>
    <row r="131" spans="2:13" ht="15.75" x14ac:dyDescent="0.25">
      <c r="B131" s="26" t="s">
        <v>152</v>
      </c>
      <c r="C131" s="27" t="s">
        <v>104</v>
      </c>
      <c r="D131" s="24"/>
      <c r="E131" s="24"/>
      <c r="F131" s="24"/>
      <c r="G131" s="24"/>
      <c r="H131" s="24"/>
      <c r="I131" s="24"/>
      <c r="J131" s="25"/>
      <c r="K131" s="25"/>
      <c r="L131" s="25"/>
      <c r="M131" s="37">
        <f t="shared" si="1"/>
        <v>0</v>
      </c>
    </row>
    <row r="132" spans="2:13" ht="15.75" x14ac:dyDescent="0.25">
      <c r="B132" s="26" t="s">
        <v>153</v>
      </c>
      <c r="C132" s="27" t="s">
        <v>104</v>
      </c>
      <c r="D132" s="24"/>
      <c r="E132" s="24"/>
      <c r="F132" s="24"/>
      <c r="G132" s="24"/>
      <c r="H132" s="24"/>
      <c r="I132" s="24"/>
      <c r="J132" s="25"/>
      <c r="K132" s="25"/>
      <c r="L132" s="25"/>
      <c r="M132" s="37">
        <f t="shared" si="1"/>
        <v>0</v>
      </c>
    </row>
    <row r="133" spans="2:13" ht="15.75" x14ac:dyDescent="0.25">
      <c r="B133" s="26" t="s">
        <v>154</v>
      </c>
      <c r="C133" s="27" t="s">
        <v>104</v>
      </c>
      <c r="D133" s="24"/>
      <c r="E133" s="24"/>
      <c r="F133" s="24"/>
      <c r="G133" s="24"/>
      <c r="H133" s="24"/>
      <c r="I133" s="24"/>
      <c r="J133" s="25"/>
      <c r="K133" s="25"/>
      <c r="L133" s="25"/>
      <c r="M133" s="37">
        <f t="shared" si="1"/>
        <v>0</v>
      </c>
    </row>
    <row r="134" spans="2:13" ht="15.75" x14ac:dyDescent="0.25">
      <c r="B134" s="26" t="s">
        <v>155</v>
      </c>
      <c r="C134" s="27" t="s">
        <v>104</v>
      </c>
      <c r="D134" s="24"/>
      <c r="E134" s="24"/>
      <c r="F134" s="24"/>
      <c r="G134" s="24"/>
      <c r="H134" s="24"/>
      <c r="I134" s="24"/>
      <c r="J134" s="25"/>
      <c r="K134" s="25"/>
      <c r="L134" s="25"/>
      <c r="M134" s="37">
        <f t="shared" si="1"/>
        <v>0</v>
      </c>
    </row>
    <row r="135" spans="2:13" ht="15.75" x14ac:dyDescent="0.25">
      <c r="B135" s="26" t="s">
        <v>156</v>
      </c>
      <c r="C135" s="27" t="s">
        <v>104</v>
      </c>
      <c r="D135" s="24"/>
      <c r="E135" s="24"/>
      <c r="F135" s="24"/>
      <c r="G135" s="24"/>
      <c r="H135" s="24"/>
      <c r="I135" s="24"/>
      <c r="J135" s="25"/>
      <c r="K135" s="25"/>
      <c r="L135" s="25"/>
      <c r="M135" s="37">
        <f t="shared" si="1"/>
        <v>0</v>
      </c>
    </row>
    <row r="136" spans="2:13" ht="15.75" x14ac:dyDescent="0.25">
      <c r="B136" s="26" t="s">
        <v>157</v>
      </c>
      <c r="C136" s="27" t="s">
        <v>104</v>
      </c>
      <c r="D136" s="24"/>
      <c r="E136" s="24"/>
      <c r="F136" s="24"/>
      <c r="G136" s="24"/>
      <c r="H136" s="24"/>
      <c r="I136" s="24"/>
      <c r="J136" s="25"/>
      <c r="K136" s="25"/>
      <c r="L136" s="25"/>
      <c r="M136" s="37">
        <f t="shared" si="1"/>
        <v>0</v>
      </c>
    </row>
    <row r="137" spans="2:13" ht="15.75" x14ac:dyDescent="0.25">
      <c r="B137" s="26" t="s">
        <v>158</v>
      </c>
      <c r="C137" s="27" t="s">
        <v>104</v>
      </c>
      <c r="D137" s="24"/>
      <c r="E137" s="24"/>
      <c r="F137" s="24"/>
      <c r="G137" s="24"/>
      <c r="H137" s="24"/>
      <c r="I137" s="24"/>
      <c r="J137" s="25"/>
      <c r="K137" s="25"/>
      <c r="L137" s="25"/>
      <c r="M137" s="37">
        <f t="shared" si="1"/>
        <v>0</v>
      </c>
    </row>
  </sheetData>
  <mergeCells count="127">
    <mergeCell ref="A30:A31"/>
    <mergeCell ref="B30:B31"/>
    <mergeCell ref="A32:A33"/>
    <mergeCell ref="B12:C12"/>
    <mergeCell ref="B13:C13"/>
    <mergeCell ref="D6:L6"/>
    <mergeCell ref="D7:L7"/>
    <mergeCell ref="B8:C8"/>
    <mergeCell ref="B9:C9"/>
    <mergeCell ref="B10:C10"/>
    <mergeCell ref="B11:C11"/>
    <mergeCell ref="A24:A25"/>
    <mergeCell ref="B24:B25"/>
    <mergeCell ref="A26:A27"/>
    <mergeCell ref="B26:B27"/>
    <mergeCell ref="A28:A29"/>
    <mergeCell ref="B28:B29"/>
    <mergeCell ref="B18:B19"/>
    <mergeCell ref="A18:A19"/>
    <mergeCell ref="A20:A21"/>
    <mergeCell ref="B20:B21"/>
    <mergeCell ref="A22:A23"/>
    <mergeCell ref="B22:B23"/>
    <mergeCell ref="A40:A41"/>
    <mergeCell ref="B40:B41"/>
    <mergeCell ref="A42:A43"/>
    <mergeCell ref="B42:B43"/>
    <mergeCell ref="A44:A45"/>
    <mergeCell ref="B44:B45"/>
    <mergeCell ref="B32:B33"/>
    <mergeCell ref="A34:A35"/>
    <mergeCell ref="B34:B35"/>
    <mergeCell ref="A36:A37"/>
    <mergeCell ref="B36:B37"/>
    <mergeCell ref="A38:A39"/>
    <mergeCell ref="B38:B39"/>
    <mergeCell ref="A52:A53"/>
    <mergeCell ref="B52:B53"/>
    <mergeCell ref="A54:A55"/>
    <mergeCell ref="B54:B55"/>
    <mergeCell ref="A56:A57"/>
    <mergeCell ref="B56:B57"/>
    <mergeCell ref="A46:A47"/>
    <mergeCell ref="B46:B47"/>
    <mergeCell ref="A48:A49"/>
    <mergeCell ref="B48:B49"/>
    <mergeCell ref="A50:A51"/>
    <mergeCell ref="B50:B51"/>
    <mergeCell ref="A64:A65"/>
    <mergeCell ref="B64:B65"/>
    <mergeCell ref="A66:A67"/>
    <mergeCell ref="B66:B67"/>
    <mergeCell ref="A68:A69"/>
    <mergeCell ref="B68:B69"/>
    <mergeCell ref="A58:A59"/>
    <mergeCell ref="B58:B59"/>
    <mergeCell ref="A60:A61"/>
    <mergeCell ref="B60:B61"/>
    <mergeCell ref="A62:A63"/>
    <mergeCell ref="B62:B63"/>
    <mergeCell ref="A76:A77"/>
    <mergeCell ref="B76:B77"/>
    <mergeCell ref="A78:A79"/>
    <mergeCell ref="B78:B79"/>
    <mergeCell ref="A80:A81"/>
    <mergeCell ref="B80:B81"/>
    <mergeCell ref="A70:A71"/>
    <mergeCell ref="B70:B71"/>
    <mergeCell ref="A72:A73"/>
    <mergeCell ref="B72:B73"/>
    <mergeCell ref="A74:A75"/>
    <mergeCell ref="B74:B75"/>
    <mergeCell ref="A88:A89"/>
    <mergeCell ref="B88:B89"/>
    <mergeCell ref="A90:A91"/>
    <mergeCell ref="B90:B91"/>
    <mergeCell ref="A92:A93"/>
    <mergeCell ref="B92:B93"/>
    <mergeCell ref="A82:A83"/>
    <mergeCell ref="B82:B83"/>
    <mergeCell ref="A84:A85"/>
    <mergeCell ref="B84:B85"/>
    <mergeCell ref="A86:A87"/>
    <mergeCell ref="B86:B87"/>
    <mergeCell ref="A100:A101"/>
    <mergeCell ref="B100:B101"/>
    <mergeCell ref="A102:A103"/>
    <mergeCell ref="B102:B103"/>
    <mergeCell ref="A104:A105"/>
    <mergeCell ref="B104:B105"/>
    <mergeCell ref="A94:A95"/>
    <mergeCell ref="B94:B95"/>
    <mergeCell ref="A96:A97"/>
    <mergeCell ref="B96:B97"/>
    <mergeCell ref="A98:A99"/>
    <mergeCell ref="B98:B99"/>
    <mergeCell ref="A112:A113"/>
    <mergeCell ref="B112:B113"/>
    <mergeCell ref="D119:L119"/>
    <mergeCell ref="A106:A107"/>
    <mergeCell ref="B106:B107"/>
    <mergeCell ref="A108:A109"/>
    <mergeCell ref="B108:B109"/>
    <mergeCell ref="A110:A111"/>
    <mergeCell ref="B110:B111"/>
    <mergeCell ref="A116:A117"/>
    <mergeCell ref="B116:B117"/>
    <mergeCell ref="A114:A115"/>
    <mergeCell ref="B114:B115"/>
    <mergeCell ref="V16:W16"/>
    <mergeCell ref="V15:W15"/>
    <mergeCell ref="X15:Y15"/>
    <mergeCell ref="X16:Y16"/>
    <mergeCell ref="Z15:AA15"/>
    <mergeCell ref="D1:AA1"/>
    <mergeCell ref="D2:AA2"/>
    <mergeCell ref="D3:AA3"/>
    <mergeCell ref="D4:AA4"/>
    <mergeCell ref="AH15:AI15"/>
    <mergeCell ref="AH16:AI16"/>
    <mergeCell ref="AB15:AC15"/>
    <mergeCell ref="Z16:AA16"/>
    <mergeCell ref="AB16:AC16"/>
    <mergeCell ref="AD15:AE15"/>
    <mergeCell ref="AF15:AG15"/>
    <mergeCell ref="AD16:AE16"/>
    <mergeCell ref="AF16:AG16"/>
  </mergeCells>
  <phoneticPr fontId="3" type="noConversion"/>
  <conditionalFormatting sqref="M18:O18 N20:O20 N22:O22 N24:O24 N26:O26 N28:O28 N30:O30 N32:O32 N34:O34 N36:O36 N38:O38 N40:O40 N42:O42 N44:O44 N46:O46 N48:O48 N50:O50 N52:O52 N54:O54 N56:O56 N58:O58 N60:O60 N62:O62 N64:O64 N66:O66 N68:O68 N70:O70 N72:O72 N74:O74 N76:O76 N78:O78 N80:O80 N82:O82 N84:O84 N86:O86 N88:O88 N90:O90 N92:O92 N94:O94 N96:O96 N98:O98 N100:O100 N102:O102 N104:O104 N106:O106 N108:O108 N110:O110 N112:O112 N114:O114 N116:O116">
    <cfRule type="cellIs" dxfId="39" priority="2" operator="equal">
      <formula>"FAIL"</formula>
    </cfRule>
  </conditionalFormatting>
  <conditionalFormatting sqref="M20 M22 M24 M26 M28 M30 M32 M34 M36 M38 M40 M42 M44 M46 M48 M50 M52 M54 M56 M58 M60 M62 M64 M66 M68 M70 M72 M74 M76 M78 M80 M82 M84 M86 M88 M90 M92 M94 M96 M98 M100 M102 M104 M106 M108 M110 M112 M114 M116">
    <cfRule type="cellIs" dxfId="38" priority="1" operator="equal">
      <formula>"FAIL"</formula>
    </cfRule>
  </conditionalFormatting>
  <dataValidations count="1">
    <dataValidation type="whole" allowBlank="1" showInputMessage="1" showErrorMessage="1" errorTitle="Bonus out of range" error="The bonus Carrots you awarded exceeds the minimum and/or maximum limit for this Task! Enter the correct value (only integer valueas are accepted)." sqref="D19:L19 D117:L117 D23:L23 D25:L25 D27:L27 D21:L21 D31:L31 D33:L33 D35:L35 D37:L37 D39:L39 D41:L41 D43:L43 D45:L45 D47:L47 D49:L49 D51:L51 D53:L53 D55:L55 D57:L57 D59:L59 D61:L61 D63:L63 D65:L65 D67:L67 D69:L69 D71:L71 D73:L73 D75:L75 D77:L77 D79:L79 D81:L81 D83:L83 D85:L85 D87:L87 D89:L89 D91:L91 D93:L93 D95:L95 D97:L97 D99:L99 D101:L101 D103:L103 D105:L105 D107:L107 D109:L109 D111:L111 D113:L113 D115:L115 D29:L29" xr:uid="{4F61067F-BBF1-4738-A6F8-92B0B1C051B0}">
      <formula1>D$15</formula1>
      <formula2>D$16</formula2>
    </dataValidation>
  </dataValidations>
  <pageMargins left="0.7" right="0.7" top="0.75" bottom="0.75" header="0.3" footer="0.3"/>
  <pageSetup paperSize="9" orientation="portrait" horizontalDpi="4294967293"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2ED56992-DF4C-432E-902A-3E1F0D4030EF}">
          <x14:formula1>
            <xm:f>Controls!$A$8:$A$14</xm:f>
          </x14:formula1>
          <xm:sqref>D24:L24 D116:L116 D22:L22 D18:L18 D26:L26 D20:L20 D30:L30 D32:L32 D34:L34 D36:L36 D38:L38 D40:L40 D42:L42 D44:L44 D46:L46 D48:L48 D50:L50 D52:L52 D54:L54 D56:L56 D58:L58 D60:L60 D62:L62 D64:L64 D66:L66 D68:L68 D70:L70 D72:L72 D74:L74 D76:L76 D78:L78 D80:L80 D82:L82 D84:L84 D86:L86 D88:L88 D90:L90 D92:L92 D94:L94 D96:L96 D98:L98 D100:L100 D102:L102 D104:L104 D106:L106 D108:L108 D110:L110 D112:L112 D114:L114 D28:L28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AEBFD-05C2-4B8A-905C-41861CBD6D53}">
  <sheetPr codeName="Arkusz1">
    <tabColor rgb="FF92D050"/>
  </sheetPr>
  <dimension ref="A1:AA35"/>
  <sheetViews>
    <sheetView zoomScale="80" zoomScaleNormal="80" workbookViewId="0">
      <pane xSplit="3" ySplit="13" topLeftCell="D14" activePane="bottomRight" state="frozen"/>
      <selection pane="topRight" activeCell="D1" sqref="D1"/>
      <selection pane="bottomLeft" activeCell="A10" sqref="A10"/>
      <selection pane="bottomRight" activeCell="B1" sqref="B1"/>
    </sheetView>
  </sheetViews>
  <sheetFormatPr defaultRowHeight="15" x14ac:dyDescent="0.25"/>
  <cols>
    <col min="1" max="1" width="14.7109375" customWidth="1"/>
    <col min="2" max="2" width="26.28515625" customWidth="1"/>
    <col min="3" max="3" width="7.28515625" bestFit="1" customWidth="1"/>
    <col min="4" max="12" width="6.42578125" customWidth="1"/>
    <col min="13" max="14" width="11.7109375" customWidth="1"/>
    <col min="15" max="15" width="11" customWidth="1"/>
    <col min="16" max="17" width="5.7109375" customWidth="1"/>
    <col min="18" max="18" width="11.28515625" customWidth="1"/>
    <col min="19" max="47" width="5.7109375" customWidth="1"/>
  </cols>
  <sheetData>
    <row r="1" spans="1:27" ht="15.75" x14ac:dyDescent="0.25">
      <c r="D1" s="189" t="s">
        <v>293</v>
      </c>
      <c r="E1" s="190"/>
      <c r="F1" s="190"/>
      <c r="G1" s="190"/>
      <c r="H1" s="190"/>
      <c r="I1" s="190"/>
      <c r="J1" s="190"/>
      <c r="K1" s="190"/>
      <c r="L1" s="190"/>
      <c r="M1" s="190"/>
      <c r="N1" s="190"/>
      <c r="O1" s="190"/>
      <c r="P1" s="190"/>
      <c r="Q1" s="190"/>
      <c r="R1" s="190"/>
      <c r="S1" s="190"/>
      <c r="T1" s="190"/>
      <c r="U1" s="190"/>
      <c r="V1" s="190"/>
      <c r="W1" s="190"/>
      <c r="X1" s="190"/>
      <c r="Y1" s="190"/>
      <c r="Z1" s="190"/>
      <c r="AA1" s="190"/>
    </row>
    <row r="2" spans="1:27" ht="36" customHeight="1" x14ac:dyDescent="0.25">
      <c r="D2" s="185" t="s">
        <v>452</v>
      </c>
      <c r="E2" s="186"/>
      <c r="F2" s="186"/>
      <c r="G2" s="186"/>
      <c r="H2" s="186"/>
      <c r="I2" s="186"/>
      <c r="J2" s="186"/>
      <c r="K2" s="186"/>
      <c r="L2" s="186"/>
      <c r="M2" s="186"/>
      <c r="N2" s="186"/>
      <c r="O2" s="186"/>
      <c r="P2" s="186"/>
      <c r="Q2" s="186"/>
      <c r="R2" s="186"/>
      <c r="S2" s="186"/>
      <c r="T2" s="186"/>
      <c r="U2" s="186"/>
      <c r="V2" s="186"/>
      <c r="W2" s="186"/>
      <c r="X2" s="186"/>
      <c r="Y2" s="186"/>
      <c r="Z2" s="186"/>
      <c r="AA2" s="187"/>
    </row>
    <row r="3" spans="1:27" ht="54" customHeight="1" x14ac:dyDescent="0.25">
      <c r="D3" s="177" t="s">
        <v>453</v>
      </c>
      <c r="E3" s="178"/>
      <c r="F3" s="178"/>
      <c r="G3" s="178"/>
      <c r="H3" s="178"/>
      <c r="I3" s="178"/>
      <c r="J3" s="178"/>
      <c r="K3" s="178"/>
      <c r="L3" s="178"/>
      <c r="M3" s="178"/>
      <c r="N3" s="178"/>
      <c r="O3" s="178"/>
      <c r="P3" s="178"/>
      <c r="Q3" s="178"/>
      <c r="R3" s="178"/>
      <c r="S3" s="178"/>
      <c r="T3" s="178"/>
      <c r="U3" s="178"/>
      <c r="V3" s="178"/>
      <c r="W3" s="178"/>
      <c r="X3" s="178"/>
      <c r="Y3" s="178"/>
      <c r="Z3" s="178"/>
      <c r="AA3" s="179"/>
    </row>
    <row r="5" spans="1:27" ht="21" x14ac:dyDescent="0.35">
      <c r="D5" s="195" t="s">
        <v>147</v>
      </c>
      <c r="E5" s="195"/>
      <c r="F5" s="195"/>
      <c r="G5" s="195"/>
      <c r="H5" s="195"/>
      <c r="I5" s="195"/>
      <c r="J5" s="195"/>
      <c r="K5" s="195"/>
      <c r="L5" s="195"/>
    </row>
    <row r="6" spans="1:27" ht="21" x14ac:dyDescent="0.35">
      <c r="D6" s="200" t="s">
        <v>144</v>
      </c>
      <c r="E6" s="200"/>
      <c r="F6" s="200"/>
      <c r="G6" s="200"/>
      <c r="H6" s="200"/>
      <c r="I6" s="200"/>
      <c r="J6" s="200"/>
      <c r="K6" s="200"/>
      <c r="L6" s="200"/>
    </row>
    <row r="7" spans="1:27" x14ac:dyDescent="0.25">
      <c r="B7" s="198" t="s">
        <v>170</v>
      </c>
      <c r="C7" s="198"/>
      <c r="D7" s="42" t="s">
        <v>175</v>
      </c>
      <c r="E7" s="42" t="s">
        <v>176</v>
      </c>
      <c r="F7" s="42" t="s">
        <v>177</v>
      </c>
      <c r="G7" s="42" t="s">
        <v>178</v>
      </c>
      <c r="H7" s="42" t="s">
        <v>179</v>
      </c>
      <c r="I7" s="42" t="s">
        <v>180</v>
      </c>
      <c r="J7" s="42" t="s">
        <v>181</v>
      </c>
      <c r="K7" s="42" t="s">
        <v>182</v>
      </c>
      <c r="L7" s="42" t="s">
        <v>183</v>
      </c>
    </row>
    <row r="8" spans="1:27" ht="130.9" customHeight="1" x14ac:dyDescent="0.25">
      <c r="B8" s="198" t="s">
        <v>171</v>
      </c>
      <c r="C8" s="198"/>
      <c r="D8" s="31" t="s">
        <v>0</v>
      </c>
      <c r="E8" s="31" t="s">
        <v>4</v>
      </c>
      <c r="F8" s="31" t="s">
        <v>8</v>
      </c>
      <c r="G8" s="31" t="s">
        <v>9</v>
      </c>
      <c r="H8" s="31" t="s">
        <v>11</v>
      </c>
      <c r="I8" s="31" t="s">
        <v>12</v>
      </c>
      <c r="J8" s="32" t="s">
        <v>6</v>
      </c>
      <c r="K8" s="32" t="s">
        <v>10</v>
      </c>
      <c r="L8" s="32" t="s">
        <v>13</v>
      </c>
    </row>
    <row r="9" spans="1:27" x14ac:dyDescent="0.25">
      <c r="B9" s="198" t="s">
        <v>162</v>
      </c>
      <c r="C9" s="198"/>
      <c r="D9" s="17" t="s">
        <v>146</v>
      </c>
      <c r="E9" s="17" t="s">
        <v>146</v>
      </c>
      <c r="F9" s="17" t="s">
        <v>146</v>
      </c>
      <c r="G9" s="17" t="s">
        <v>146</v>
      </c>
      <c r="H9" s="17" t="s">
        <v>146</v>
      </c>
      <c r="I9" s="17" t="s">
        <v>146</v>
      </c>
      <c r="J9" s="18" t="s">
        <v>7</v>
      </c>
      <c r="K9" s="18" t="s">
        <v>7</v>
      </c>
      <c r="L9" s="18" t="s">
        <v>7</v>
      </c>
    </row>
    <row r="10" spans="1:27" x14ac:dyDescent="0.25">
      <c r="B10" s="198" t="s">
        <v>163</v>
      </c>
      <c r="C10" s="198"/>
      <c r="D10" s="17" t="s">
        <v>1</v>
      </c>
      <c r="E10" s="17" t="s">
        <v>3</v>
      </c>
      <c r="F10" s="17" t="s">
        <v>1</v>
      </c>
      <c r="G10" s="17" t="s">
        <v>3</v>
      </c>
      <c r="H10" s="17" t="s">
        <v>1</v>
      </c>
      <c r="I10" s="17" t="s">
        <v>3</v>
      </c>
      <c r="J10" s="18" t="s">
        <v>3</v>
      </c>
      <c r="K10" s="18" t="s">
        <v>3</v>
      </c>
      <c r="L10" s="18" t="s">
        <v>1</v>
      </c>
    </row>
    <row r="11" spans="1:27" x14ac:dyDescent="0.25">
      <c r="B11" s="198" t="s">
        <v>164</v>
      </c>
      <c r="C11" s="198"/>
      <c r="D11" s="17" t="s">
        <v>2</v>
      </c>
      <c r="E11" s="17" t="s">
        <v>5</v>
      </c>
      <c r="F11" s="17" t="s">
        <v>5</v>
      </c>
      <c r="G11" s="17" t="s">
        <v>2</v>
      </c>
      <c r="H11" s="17" t="s">
        <v>2</v>
      </c>
      <c r="I11" s="17" t="s">
        <v>5</v>
      </c>
      <c r="J11" s="18" t="s">
        <v>5</v>
      </c>
      <c r="K11" s="18" t="s">
        <v>5</v>
      </c>
      <c r="L11" s="18" t="s">
        <v>5</v>
      </c>
    </row>
    <row r="12" spans="1:27" x14ac:dyDescent="0.25">
      <c r="B12" s="199" t="s">
        <v>161</v>
      </c>
      <c r="C12" s="198"/>
      <c r="D12" s="17"/>
      <c r="E12" s="17"/>
      <c r="F12" s="17"/>
      <c r="G12" s="17"/>
      <c r="H12" s="17"/>
      <c r="I12" s="17"/>
      <c r="J12" s="18" t="s">
        <v>23</v>
      </c>
      <c r="K12" s="18" t="s">
        <v>23</v>
      </c>
      <c r="L12" s="18" t="s">
        <v>23</v>
      </c>
    </row>
    <row r="13" spans="1:27" ht="31.5" x14ac:dyDescent="0.25">
      <c r="A13" s="203" t="s">
        <v>166</v>
      </c>
      <c r="B13" s="203"/>
      <c r="C13" s="30" t="s">
        <v>165</v>
      </c>
      <c r="D13" s="33" t="str">
        <f>D7</f>
        <v>#1.1.1</v>
      </c>
      <c r="E13" s="33" t="str">
        <f t="shared" ref="E13:L13" si="0">E7</f>
        <v>#1.1.2</v>
      </c>
      <c r="F13" s="33" t="str">
        <f t="shared" si="0"/>
        <v>#1.2.1</v>
      </c>
      <c r="G13" s="33" t="str">
        <f t="shared" si="0"/>
        <v>#1.2.2</v>
      </c>
      <c r="H13" s="33" t="str">
        <f t="shared" si="0"/>
        <v>#1.3.1</v>
      </c>
      <c r="I13" s="33" t="str">
        <f t="shared" si="0"/>
        <v>#1.3.2</v>
      </c>
      <c r="J13" s="33" t="str">
        <f t="shared" si="0"/>
        <v>#1.1.3</v>
      </c>
      <c r="K13" s="33" t="str">
        <f t="shared" si="0"/>
        <v>#1.2.3</v>
      </c>
      <c r="L13" s="33" t="str">
        <f t="shared" si="0"/>
        <v>#1.3.3</v>
      </c>
      <c r="M13" s="34" t="s">
        <v>173</v>
      </c>
      <c r="N13" s="34" t="s">
        <v>174</v>
      </c>
    </row>
    <row r="14" spans="1:27" ht="15.75" x14ac:dyDescent="0.25">
      <c r="A14" s="201" t="s">
        <v>131</v>
      </c>
      <c r="B14" s="35" t="s">
        <v>149</v>
      </c>
      <c r="C14" s="20" t="s">
        <v>106</v>
      </c>
      <c r="D14" s="38">
        <v>0</v>
      </c>
      <c r="E14" s="38">
        <v>0</v>
      </c>
      <c r="F14" s="38">
        <v>0</v>
      </c>
      <c r="G14" s="38">
        <v>0</v>
      </c>
      <c r="H14" s="38">
        <v>0</v>
      </c>
      <c r="I14" s="38">
        <v>0</v>
      </c>
      <c r="J14" s="39">
        <v>0</v>
      </c>
      <c r="K14" s="39">
        <v>0</v>
      </c>
      <c r="L14" s="39">
        <v>0</v>
      </c>
      <c r="M14" s="40">
        <f>SUM(D14:L14)</f>
        <v>0</v>
      </c>
      <c r="N14" s="40">
        <f>M14</f>
        <v>0</v>
      </c>
    </row>
    <row r="15" spans="1:27" ht="15.75" x14ac:dyDescent="0.25">
      <c r="A15" s="201"/>
      <c r="B15" s="35" t="s">
        <v>150</v>
      </c>
      <c r="C15" s="20" t="s">
        <v>106</v>
      </c>
      <c r="D15" s="38">
        <v>3</v>
      </c>
      <c r="E15" s="38">
        <v>3</v>
      </c>
      <c r="F15" s="38">
        <v>3</v>
      </c>
      <c r="G15" s="38">
        <v>4</v>
      </c>
      <c r="H15" s="38">
        <v>2</v>
      </c>
      <c r="I15" s="38">
        <v>3</v>
      </c>
      <c r="J15" s="39">
        <v>3</v>
      </c>
      <c r="K15" s="39">
        <v>2</v>
      </c>
      <c r="L15" s="39">
        <v>2</v>
      </c>
      <c r="M15" s="40">
        <f t="shared" ref="M15:M33" si="1">SUM(D15:L15)</f>
        <v>25</v>
      </c>
      <c r="N15" s="40">
        <f t="shared" ref="N15:N33" si="2">M15</f>
        <v>25</v>
      </c>
    </row>
    <row r="16" spans="1:27" ht="15.75" x14ac:dyDescent="0.25">
      <c r="A16" s="202" t="s">
        <v>172</v>
      </c>
      <c r="B16" s="36" t="s">
        <v>148</v>
      </c>
      <c r="C16" s="27" t="s">
        <v>106</v>
      </c>
      <c r="D16" s="24"/>
      <c r="E16" s="24"/>
      <c r="F16" s="24"/>
      <c r="G16" s="24"/>
      <c r="H16" s="24"/>
      <c r="I16" s="24"/>
      <c r="J16" s="39">
        <v>2</v>
      </c>
      <c r="K16" s="39">
        <v>1</v>
      </c>
      <c r="L16" s="39">
        <v>2</v>
      </c>
      <c r="M16" s="41">
        <f t="shared" si="1"/>
        <v>5</v>
      </c>
      <c r="N16" s="41">
        <f t="shared" si="2"/>
        <v>5</v>
      </c>
    </row>
    <row r="17" spans="1:14" ht="15.75" x14ac:dyDescent="0.25">
      <c r="A17" s="202"/>
      <c r="B17" s="26" t="s">
        <v>90</v>
      </c>
      <c r="C17" s="27" t="s">
        <v>103</v>
      </c>
      <c r="D17" s="24"/>
      <c r="E17" s="24"/>
      <c r="F17" s="24"/>
      <c r="G17" s="24">
        <v>1</v>
      </c>
      <c r="H17" s="24"/>
      <c r="I17" s="24"/>
      <c r="J17" s="25"/>
      <c r="K17" s="25"/>
      <c r="L17" s="25"/>
      <c r="M17" s="37">
        <f t="shared" si="1"/>
        <v>1</v>
      </c>
      <c r="N17" s="37">
        <f t="shared" si="2"/>
        <v>1</v>
      </c>
    </row>
    <row r="18" spans="1:14" ht="15.75" x14ac:dyDescent="0.25">
      <c r="A18" s="202"/>
      <c r="B18" s="26" t="s">
        <v>91</v>
      </c>
      <c r="C18" s="27" t="s">
        <v>103</v>
      </c>
      <c r="D18" s="24"/>
      <c r="E18" s="24"/>
      <c r="F18" s="24"/>
      <c r="G18" s="24"/>
      <c r="H18" s="24"/>
      <c r="I18" s="24">
        <v>1</v>
      </c>
      <c r="J18" s="25"/>
      <c r="K18" s="25"/>
      <c r="L18" s="25"/>
      <c r="M18" s="37">
        <f t="shared" si="1"/>
        <v>1</v>
      </c>
      <c r="N18" s="37">
        <f t="shared" si="2"/>
        <v>1</v>
      </c>
    </row>
    <row r="19" spans="1:14" ht="15.75" x14ac:dyDescent="0.25">
      <c r="A19" s="202"/>
      <c r="B19" s="26" t="s">
        <v>92</v>
      </c>
      <c r="C19" s="27" t="s">
        <v>103</v>
      </c>
      <c r="D19" s="24">
        <v>1</v>
      </c>
      <c r="E19" s="24"/>
      <c r="F19" s="24"/>
      <c r="G19" s="24"/>
      <c r="H19" s="24"/>
      <c r="I19" s="24"/>
      <c r="J19" s="25"/>
      <c r="K19" s="25"/>
      <c r="L19" s="25"/>
      <c r="M19" s="37">
        <f t="shared" si="1"/>
        <v>1</v>
      </c>
      <c r="N19" s="37">
        <f t="shared" si="2"/>
        <v>1</v>
      </c>
    </row>
    <row r="20" spans="1:14" ht="15.75" x14ac:dyDescent="0.25">
      <c r="A20" s="202"/>
      <c r="B20" s="26" t="s">
        <v>133</v>
      </c>
      <c r="C20" s="27" t="s">
        <v>103</v>
      </c>
      <c r="D20" s="24"/>
      <c r="E20" s="24">
        <v>1</v>
      </c>
      <c r="F20" s="24"/>
      <c r="G20" s="24"/>
      <c r="H20" s="24"/>
      <c r="I20" s="24"/>
      <c r="J20" s="25"/>
      <c r="K20" s="25"/>
      <c r="L20" s="25"/>
      <c r="M20" s="37">
        <f t="shared" si="1"/>
        <v>1</v>
      </c>
      <c r="N20" s="37">
        <f t="shared" si="2"/>
        <v>1</v>
      </c>
    </row>
    <row r="21" spans="1:14" ht="15.75" x14ac:dyDescent="0.25">
      <c r="A21" s="202"/>
      <c r="B21" s="26" t="s">
        <v>134</v>
      </c>
      <c r="C21" s="27" t="s">
        <v>103</v>
      </c>
      <c r="D21" s="24"/>
      <c r="E21" s="24"/>
      <c r="F21" s="24"/>
      <c r="G21" s="24"/>
      <c r="H21" s="24"/>
      <c r="I21" s="24"/>
      <c r="J21" s="25"/>
      <c r="K21" s="25"/>
      <c r="L21" s="25"/>
      <c r="M21" s="37">
        <f t="shared" si="1"/>
        <v>0</v>
      </c>
      <c r="N21" s="37">
        <f t="shared" si="2"/>
        <v>0</v>
      </c>
    </row>
    <row r="22" spans="1:14" ht="15.75" x14ac:dyDescent="0.25">
      <c r="A22" s="202"/>
      <c r="B22" s="26" t="s">
        <v>107</v>
      </c>
      <c r="C22" s="27" t="s">
        <v>103</v>
      </c>
      <c r="D22" s="24"/>
      <c r="E22" s="24"/>
      <c r="F22" s="24"/>
      <c r="G22" s="24"/>
      <c r="H22" s="24"/>
      <c r="I22" s="24"/>
      <c r="J22" s="25"/>
      <c r="K22" s="25"/>
      <c r="L22" s="25"/>
      <c r="M22" s="37">
        <f t="shared" si="1"/>
        <v>0</v>
      </c>
      <c r="N22" s="37">
        <f t="shared" si="2"/>
        <v>0</v>
      </c>
    </row>
    <row r="23" spans="1:14" ht="15.75" x14ac:dyDescent="0.25">
      <c r="A23" s="202"/>
      <c r="B23" s="26" t="s">
        <v>99</v>
      </c>
      <c r="C23" s="27" t="s">
        <v>105</v>
      </c>
      <c r="D23" s="24"/>
      <c r="E23" s="24"/>
      <c r="F23" s="24"/>
      <c r="G23" s="24"/>
      <c r="H23" s="24">
        <v>3</v>
      </c>
      <c r="I23" s="24"/>
      <c r="J23" s="25"/>
      <c r="K23" s="25"/>
      <c r="L23" s="25"/>
      <c r="M23" s="37">
        <f t="shared" si="1"/>
        <v>3</v>
      </c>
      <c r="N23" s="37">
        <f t="shared" si="2"/>
        <v>3</v>
      </c>
    </row>
    <row r="24" spans="1:14" ht="15.75" x14ac:dyDescent="0.25">
      <c r="A24" s="202"/>
      <c r="B24" s="26" t="s">
        <v>100</v>
      </c>
      <c r="C24" s="27" t="s">
        <v>105</v>
      </c>
      <c r="D24" s="24"/>
      <c r="E24" s="24"/>
      <c r="F24" s="24"/>
      <c r="G24" s="24"/>
      <c r="H24" s="24">
        <v>1</v>
      </c>
      <c r="I24" s="24"/>
      <c r="J24" s="25"/>
      <c r="K24" s="25"/>
      <c r="L24" s="25"/>
      <c r="M24" s="37">
        <f t="shared" si="1"/>
        <v>1</v>
      </c>
      <c r="N24" s="37">
        <f t="shared" si="2"/>
        <v>1</v>
      </c>
    </row>
    <row r="25" spans="1:14" ht="15.75" x14ac:dyDescent="0.25">
      <c r="A25" s="202"/>
      <c r="B25" s="26" t="s">
        <v>101</v>
      </c>
      <c r="C25" s="27" t="s">
        <v>106</v>
      </c>
      <c r="D25" s="24"/>
      <c r="E25" s="24"/>
      <c r="F25" s="24"/>
      <c r="G25" s="24"/>
      <c r="H25" s="24"/>
      <c r="I25" s="24"/>
      <c r="J25" s="25"/>
      <c r="K25" s="25"/>
      <c r="L25" s="25"/>
      <c r="M25" s="37">
        <f t="shared" si="1"/>
        <v>0</v>
      </c>
      <c r="N25" s="37">
        <f t="shared" si="2"/>
        <v>0</v>
      </c>
    </row>
    <row r="26" spans="1:14" ht="15.75" x14ac:dyDescent="0.25">
      <c r="A26" s="202"/>
      <c r="B26" s="26" t="s">
        <v>151</v>
      </c>
      <c r="C26" s="27" t="s">
        <v>104</v>
      </c>
      <c r="D26" s="24"/>
      <c r="E26" s="24"/>
      <c r="F26" s="24">
        <v>1</v>
      </c>
      <c r="G26" s="24"/>
      <c r="H26" s="24"/>
      <c r="I26" s="24"/>
      <c r="J26" s="25"/>
      <c r="K26" s="25"/>
      <c r="L26" s="25"/>
      <c r="M26" s="37">
        <f t="shared" si="1"/>
        <v>1</v>
      </c>
      <c r="N26" s="37">
        <f t="shared" si="2"/>
        <v>1</v>
      </c>
    </row>
    <row r="27" spans="1:14" ht="15.75" x14ac:dyDescent="0.25">
      <c r="A27" s="202"/>
      <c r="B27" s="26" t="s">
        <v>152</v>
      </c>
      <c r="C27" s="27" t="s">
        <v>104</v>
      </c>
      <c r="D27" s="24"/>
      <c r="E27" s="24"/>
      <c r="F27" s="24"/>
      <c r="G27" s="24"/>
      <c r="H27" s="24"/>
      <c r="I27" s="24"/>
      <c r="J27" s="25"/>
      <c r="K27" s="25"/>
      <c r="L27" s="25"/>
      <c r="M27" s="37">
        <f t="shared" si="1"/>
        <v>0</v>
      </c>
      <c r="N27" s="37">
        <f t="shared" si="2"/>
        <v>0</v>
      </c>
    </row>
    <row r="28" spans="1:14" ht="15.75" x14ac:dyDescent="0.25">
      <c r="A28" s="202"/>
      <c r="B28" s="26" t="s">
        <v>153</v>
      </c>
      <c r="C28" s="27" t="s">
        <v>104</v>
      </c>
      <c r="D28" s="24"/>
      <c r="E28" s="24"/>
      <c r="F28" s="24"/>
      <c r="G28" s="24"/>
      <c r="H28" s="24"/>
      <c r="I28" s="24"/>
      <c r="J28" s="25"/>
      <c r="K28" s="25"/>
      <c r="L28" s="25"/>
      <c r="M28" s="37">
        <f t="shared" si="1"/>
        <v>0</v>
      </c>
      <c r="N28" s="37">
        <f t="shared" si="2"/>
        <v>0</v>
      </c>
    </row>
    <row r="29" spans="1:14" ht="15.75" x14ac:dyDescent="0.25">
      <c r="A29" s="202"/>
      <c r="B29" s="26" t="s">
        <v>154</v>
      </c>
      <c r="C29" s="27" t="s">
        <v>104</v>
      </c>
      <c r="D29" s="24"/>
      <c r="E29" s="24"/>
      <c r="F29" s="24"/>
      <c r="G29" s="24"/>
      <c r="H29" s="24"/>
      <c r="I29" s="24"/>
      <c r="J29" s="25"/>
      <c r="K29" s="25"/>
      <c r="L29" s="25"/>
      <c r="M29" s="37">
        <f t="shared" si="1"/>
        <v>0</v>
      </c>
      <c r="N29" s="37">
        <f t="shared" si="2"/>
        <v>0</v>
      </c>
    </row>
    <row r="30" spans="1:14" ht="15.75" x14ac:dyDescent="0.25">
      <c r="A30" s="202"/>
      <c r="B30" s="26" t="s">
        <v>155</v>
      </c>
      <c r="C30" s="27" t="s">
        <v>104</v>
      </c>
      <c r="D30" s="24"/>
      <c r="E30" s="24"/>
      <c r="F30" s="24"/>
      <c r="G30" s="24"/>
      <c r="H30" s="24"/>
      <c r="I30" s="24"/>
      <c r="J30" s="25"/>
      <c r="K30" s="25"/>
      <c r="L30" s="25"/>
      <c r="M30" s="37">
        <f t="shared" si="1"/>
        <v>0</v>
      </c>
      <c r="N30" s="37">
        <f t="shared" si="2"/>
        <v>0</v>
      </c>
    </row>
    <row r="31" spans="1:14" ht="15.75" x14ac:dyDescent="0.25">
      <c r="A31" s="202"/>
      <c r="B31" s="26" t="s">
        <v>156</v>
      </c>
      <c r="C31" s="27" t="s">
        <v>104</v>
      </c>
      <c r="D31" s="24"/>
      <c r="E31" s="24"/>
      <c r="F31" s="24"/>
      <c r="G31" s="24"/>
      <c r="H31" s="24"/>
      <c r="I31" s="24"/>
      <c r="J31" s="25"/>
      <c r="K31" s="25"/>
      <c r="L31" s="25"/>
      <c r="M31" s="37">
        <f t="shared" si="1"/>
        <v>0</v>
      </c>
      <c r="N31" s="37">
        <f t="shared" si="2"/>
        <v>0</v>
      </c>
    </row>
    <row r="32" spans="1:14" ht="15.75" x14ac:dyDescent="0.25">
      <c r="A32" s="202"/>
      <c r="B32" s="26" t="s">
        <v>157</v>
      </c>
      <c r="C32" s="27" t="s">
        <v>104</v>
      </c>
      <c r="D32" s="24"/>
      <c r="E32" s="24"/>
      <c r="F32" s="24"/>
      <c r="G32" s="24"/>
      <c r="H32" s="24"/>
      <c r="I32" s="24"/>
      <c r="J32" s="25"/>
      <c r="K32" s="25"/>
      <c r="L32" s="25"/>
      <c r="M32" s="37">
        <f t="shared" si="1"/>
        <v>0</v>
      </c>
      <c r="N32" s="37">
        <f t="shared" si="2"/>
        <v>0</v>
      </c>
    </row>
    <row r="33" spans="1:19" ht="15.75" x14ac:dyDescent="0.25">
      <c r="A33" s="202"/>
      <c r="B33" s="26" t="s">
        <v>158</v>
      </c>
      <c r="C33" s="27" t="s">
        <v>104</v>
      </c>
      <c r="D33" s="24"/>
      <c r="E33" s="24"/>
      <c r="F33" s="24"/>
      <c r="G33" s="24"/>
      <c r="H33" s="24"/>
      <c r="I33" s="24"/>
      <c r="J33" s="25"/>
      <c r="K33" s="25"/>
      <c r="L33" s="25"/>
      <c r="M33" s="37">
        <f t="shared" si="1"/>
        <v>0</v>
      </c>
      <c r="N33" s="37">
        <f t="shared" si="2"/>
        <v>0</v>
      </c>
    </row>
    <row r="34" spans="1:19" ht="102" customHeight="1" x14ac:dyDescent="0.25">
      <c r="A34" s="28">
        <v>1</v>
      </c>
      <c r="B34" s="21" t="s">
        <v>116</v>
      </c>
      <c r="C34" s="43" t="s">
        <v>113</v>
      </c>
      <c r="D34" s="204" t="s">
        <v>159</v>
      </c>
      <c r="E34" s="205"/>
      <c r="F34" s="205"/>
      <c r="G34" s="205"/>
      <c r="H34" s="205"/>
      <c r="I34" s="205"/>
      <c r="J34" s="205"/>
      <c r="K34" s="205"/>
      <c r="L34" s="205"/>
      <c r="M34" s="28">
        <v>1</v>
      </c>
      <c r="O34" s="154" t="s">
        <v>438</v>
      </c>
      <c r="P34" s="69">
        <v>4</v>
      </c>
      <c r="R34" s="154" t="s">
        <v>439</v>
      </c>
      <c r="S34" s="69">
        <v>5</v>
      </c>
    </row>
    <row r="35" spans="1:19" ht="102" customHeight="1" x14ac:dyDescent="0.25">
      <c r="A35" s="19">
        <v>2</v>
      </c>
      <c r="B35" s="21" t="s">
        <v>136</v>
      </c>
      <c r="C35" s="43" t="s">
        <v>113</v>
      </c>
      <c r="D35" s="204" t="s">
        <v>160</v>
      </c>
      <c r="E35" s="205"/>
      <c r="F35" s="205"/>
      <c r="G35" s="205"/>
      <c r="H35" s="205"/>
      <c r="I35" s="205"/>
      <c r="J35" s="205"/>
      <c r="K35" s="205"/>
      <c r="L35" s="205"/>
      <c r="M35" s="19">
        <v>1</v>
      </c>
    </row>
  </sheetData>
  <mergeCells count="16">
    <mergeCell ref="D34:L34"/>
    <mergeCell ref="D35:L35"/>
    <mergeCell ref="B9:C9"/>
    <mergeCell ref="B10:C10"/>
    <mergeCell ref="B11:C11"/>
    <mergeCell ref="B12:C12"/>
    <mergeCell ref="B8:C8"/>
    <mergeCell ref="B7:C7"/>
    <mergeCell ref="A14:A15"/>
    <mergeCell ref="A16:A33"/>
    <mergeCell ref="A13:B13"/>
    <mergeCell ref="D5:L5"/>
    <mergeCell ref="D6:L6"/>
    <mergeCell ref="D1:AA1"/>
    <mergeCell ref="D2:AA2"/>
    <mergeCell ref="D3:AA3"/>
  </mergeCells>
  <phoneticPr fontId="3" type="noConversion"/>
  <conditionalFormatting sqref="D34:L34">
    <cfRule type="expression" dxfId="37" priority="5">
      <formula>$M34&lt;&gt;1</formula>
    </cfRule>
  </conditionalFormatting>
  <conditionalFormatting sqref="D35:L35">
    <cfRule type="expression" dxfId="36" priority="4">
      <formula>$M35&lt;&gt;1</formula>
    </cfRule>
  </conditionalFormatting>
  <conditionalFormatting sqref="B34:C35">
    <cfRule type="expression" dxfId="35" priority="3">
      <formula>$M34&lt;&gt;1</formula>
    </cfRule>
  </conditionalFormatting>
  <conditionalFormatting sqref="O34">
    <cfRule type="expression" dxfId="34" priority="2">
      <formula>$M34&lt;&gt;1</formula>
    </cfRule>
  </conditionalFormatting>
  <conditionalFormatting sqref="R34">
    <cfRule type="expression" dxfId="33" priority="1">
      <formula>$M34&lt;&gt;1</formula>
    </cfRule>
  </conditionalFormatting>
  <pageMargins left="0.7" right="0.7" top="0.75" bottom="0.75" header="0.3" footer="0.3"/>
  <pageSetup paperSize="9" orientation="portrait" horizontalDpi="4294967293"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9224" r:id="rId4" name="Drop Down 8">
              <controlPr defaultSize="0" autoLine="0" autoPict="0">
                <anchor moveWithCells="1">
                  <from>
                    <xdr:col>1</xdr:col>
                    <xdr:colOff>47625</xdr:colOff>
                    <xdr:row>34</xdr:row>
                    <xdr:rowOff>85725</xdr:rowOff>
                  </from>
                  <to>
                    <xdr:col>1</xdr:col>
                    <xdr:colOff>1095375</xdr:colOff>
                    <xdr:row>34</xdr:row>
                    <xdr:rowOff>314325</xdr:rowOff>
                  </to>
                </anchor>
              </controlPr>
            </control>
          </mc:Choice>
        </mc:AlternateContent>
        <mc:AlternateContent xmlns:mc="http://schemas.openxmlformats.org/markup-compatibility/2006">
          <mc:Choice Requires="x14">
            <control shapeId="9223" r:id="rId5" name="Drop Down 7">
              <controlPr defaultSize="0" autoLine="0" autoPict="0">
                <anchor moveWithCells="1">
                  <from>
                    <xdr:col>1</xdr:col>
                    <xdr:colOff>47625</xdr:colOff>
                    <xdr:row>33</xdr:row>
                    <xdr:rowOff>85725</xdr:rowOff>
                  </from>
                  <to>
                    <xdr:col>1</xdr:col>
                    <xdr:colOff>1095375</xdr:colOff>
                    <xdr:row>33</xdr:row>
                    <xdr:rowOff>314325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2158D-0B20-4048-A344-A1C4B0779DD4}">
  <sheetPr codeName="Arkusz6">
    <tabColor theme="7" tint="0.79998168889431442"/>
  </sheetPr>
  <dimension ref="A1:AY137"/>
  <sheetViews>
    <sheetView zoomScale="70" zoomScaleNormal="70" workbookViewId="0">
      <pane xSplit="3" ySplit="17" topLeftCell="D124" activePane="bottomRight" state="frozen"/>
      <selection pane="topRight" activeCell="D1" sqref="D1"/>
      <selection pane="bottomLeft" activeCell="A13" sqref="A13"/>
      <selection pane="bottomRight" activeCell="B6" sqref="B6"/>
    </sheetView>
  </sheetViews>
  <sheetFormatPr defaultRowHeight="15" x14ac:dyDescent="0.25"/>
  <cols>
    <col min="1" max="1" width="5.42578125" customWidth="1"/>
    <col min="2" max="2" width="44" customWidth="1"/>
    <col min="3" max="3" width="9.7109375" customWidth="1"/>
    <col min="4" max="28" width="7.7109375" customWidth="1"/>
    <col min="29" max="51" width="17.7109375" customWidth="1"/>
  </cols>
  <sheetData>
    <row r="1" spans="2:51" ht="15.75" x14ac:dyDescent="0.25">
      <c r="D1" s="189" t="s">
        <v>293</v>
      </c>
      <c r="E1" s="190"/>
      <c r="F1" s="190"/>
      <c r="G1" s="190"/>
      <c r="H1" s="190"/>
      <c r="I1" s="190"/>
      <c r="J1" s="190"/>
      <c r="K1" s="190"/>
      <c r="L1" s="190"/>
      <c r="M1" s="190"/>
      <c r="N1" s="190"/>
      <c r="O1" s="190"/>
      <c r="P1" s="190"/>
      <c r="Q1" s="190"/>
      <c r="R1" s="190"/>
      <c r="S1" s="190"/>
      <c r="T1" s="190"/>
      <c r="U1" s="190"/>
      <c r="V1" s="190"/>
      <c r="W1" s="190"/>
      <c r="X1" s="190"/>
      <c r="Y1" s="190"/>
      <c r="Z1" s="190"/>
    </row>
    <row r="2" spans="2:51" x14ac:dyDescent="0.25">
      <c r="D2" s="185" t="s">
        <v>422</v>
      </c>
      <c r="E2" s="186"/>
      <c r="F2" s="186"/>
      <c r="G2" s="186"/>
      <c r="H2" s="186"/>
      <c r="I2" s="186"/>
      <c r="J2" s="186"/>
      <c r="K2" s="186"/>
      <c r="L2" s="186"/>
      <c r="M2" s="186"/>
      <c r="N2" s="186"/>
      <c r="O2" s="186"/>
      <c r="P2" s="186"/>
      <c r="Q2" s="186"/>
      <c r="R2" s="186"/>
      <c r="S2" s="186"/>
      <c r="T2" s="186"/>
      <c r="U2" s="186"/>
      <c r="V2" s="186"/>
      <c r="W2" s="186"/>
      <c r="X2" s="186"/>
      <c r="Y2" s="186"/>
      <c r="Z2" s="187"/>
    </row>
    <row r="3" spans="2:51" ht="30" customHeight="1" x14ac:dyDescent="0.25">
      <c r="D3" s="173" t="s">
        <v>423</v>
      </c>
      <c r="E3" s="174"/>
      <c r="F3" s="174"/>
      <c r="G3" s="174"/>
      <c r="H3" s="174"/>
      <c r="I3" s="174"/>
      <c r="J3" s="174"/>
      <c r="K3" s="174"/>
      <c r="L3" s="174"/>
      <c r="M3" s="174"/>
      <c r="N3" s="174"/>
      <c r="O3" s="174"/>
      <c r="P3" s="174"/>
      <c r="Q3" s="174"/>
      <c r="R3" s="174"/>
      <c r="S3" s="174"/>
      <c r="T3" s="174"/>
      <c r="U3" s="174"/>
      <c r="V3" s="174"/>
      <c r="W3" s="174"/>
      <c r="X3" s="174"/>
      <c r="Y3" s="174"/>
      <c r="Z3" s="175"/>
    </row>
    <row r="4" spans="2:51" x14ac:dyDescent="0.25">
      <c r="D4" s="177" t="s">
        <v>424</v>
      </c>
      <c r="E4" s="178"/>
      <c r="F4" s="178"/>
      <c r="G4" s="178"/>
      <c r="H4" s="178"/>
      <c r="I4" s="178"/>
      <c r="J4" s="178"/>
      <c r="K4" s="178"/>
      <c r="L4" s="178"/>
      <c r="M4" s="178"/>
      <c r="N4" s="178"/>
      <c r="O4" s="178"/>
      <c r="P4" s="178"/>
      <c r="Q4" s="178"/>
      <c r="R4" s="178"/>
      <c r="S4" s="178"/>
      <c r="T4" s="178"/>
      <c r="U4" s="178"/>
      <c r="V4" s="178"/>
      <c r="W4" s="178"/>
      <c r="X4" s="178"/>
      <c r="Y4" s="178"/>
      <c r="Z4" s="179"/>
    </row>
    <row r="6" spans="2:51" ht="21" x14ac:dyDescent="0.35">
      <c r="D6" s="206" t="s">
        <v>184</v>
      </c>
      <c r="E6" s="206"/>
      <c r="F6" s="206"/>
      <c r="G6" s="206"/>
      <c r="H6" s="206"/>
      <c r="I6" s="206"/>
      <c r="J6" s="206"/>
      <c r="K6" s="206"/>
      <c r="L6" s="206"/>
      <c r="M6" s="206"/>
      <c r="N6" s="206"/>
      <c r="O6" s="206"/>
      <c r="P6" s="206"/>
      <c r="Q6" s="206"/>
      <c r="R6" s="206"/>
      <c r="S6" s="206"/>
      <c r="T6" s="206"/>
      <c r="U6" s="206"/>
      <c r="V6" s="206"/>
      <c r="W6" s="206"/>
      <c r="X6" s="206"/>
      <c r="Y6" s="206"/>
      <c r="Z6" s="206"/>
      <c r="AA6" s="206"/>
      <c r="AB6" s="206"/>
    </row>
    <row r="7" spans="2:51" ht="28.9" customHeight="1" x14ac:dyDescent="0.35">
      <c r="D7" s="207" t="s">
        <v>145</v>
      </c>
      <c r="E7" s="208"/>
      <c r="F7" s="208"/>
      <c r="G7" s="208"/>
      <c r="H7" s="208"/>
      <c r="I7" s="208"/>
      <c r="J7" s="208"/>
      <c r="K7" s="208"/>
      <c r="L7" s="208"/>
      <c r="M7" s="208"/>
      <c r="N7" s="208"/>
      <c r="O7" s="208"/>
      <c r="P7" s="208"/>
      <c r="Q7" s="208"/>
      <c r="R7" s="208"/>
      <c r="S7" s="208"/>
      <c r="T7" s="208"/>
      <c r="U7" s="208"/>
      <c r="V7" s="208"/>
      <c r="W7" s="208"/>
      <c r="X7" s="208"/>
      <c r="Y7" s="208"/>
      <c r="Z7" s="208"/>
      <c r="AA7" s="208"/>
      <c r="AB7" s="209"/>
    </row>
    <row r="8" spans="2:51" ht="14.45" customHeight="1" x14ac:dyDescent="0.25">
      <c r="B8" s="198" t="s">
        <v>170</v>
      </c>
      <c r="C8" s="198"/>
      <c r="D8" s="11" t="s">
        <v>185</v>
      </c>
      <c r="E8" s="11" t="s">
        <v>186</v>
      </c>
      <c r="F8" s="11" t="s">
        <v>187</v>
      </c>
      <c r="G8" s="11" t="s">
        <v>188</v>
      </c>
      <c r="H8" s="11" t="s">
        <v>189</v>
      </c>
      <c r="I8" s="11" t="s">
        <v>190</v>
      </c>
      <c r="J8" s="11" t="s">
        <v>191</v>
      </c>
      <c r="K8" s="11" t="s">
        <v>192</v>
      </c>
      <c r="L8" s="11" t="s">
        <v>193</v>
      </c>
      <c r="M8" s="11" t="s">
        <v>194</v>
      </c>
      <c r="N8" s="11" t="s">
        <v>195</v>
      </c>
      <c r="O8" s="11" t="s">
        <v>196</v>
      </c>
      <c r="P8" s="11" t="s">
        <v>197</v>
      </c>
      <c r="Q8" s="11" t="s">
        <v>198</v>
      </c>
      <c r="R8" s="11" t="s">
        <v>199</v>
      </c>
      <c r="S8" s="11" t="s">
        <v>200</v>
      </c>
      <c r="T8" s="11" t="s">
        <v>201</v>
      </c>
      <c r="U8" s="11" t="s">
        <v>202</v>
      </c>
      <c r="V8" s="11" t="s">
        <v>203</v>
      </c>
      <c r="W8" s="11" t="s">
        <v>204</v>
      </c>
      <c r="X8" s="11" t="s">
        <v>205</v>
      </c>
      <c r="Y8" s="11" t="s">
        <v>206</v>
      </c>
      <c r="Z8" s="11" t="s">
        <v>207</v>
      </c>
      <c r="AA8" s="11" t="s">
        <v>208</v>
      </c>
      <c r="AB8" s="11" t="s">
        <v>209</v>
      </c>
    </row>
    <row r="9" spans="2:51" ht="66" customHeight="1" x14ac:dyDescent="0.25">
      <c r="B9" s="198" t="s">
        <v>171</v>
      </c>
      <c r="C9" s="198"/>
      <c r="D9" s="146" t="s">
        <v>14</v>
      </c>
      <c r="E9" s="146" t="s">
        <v>15</v>
      </c>
      <c r="F9" s="146" t="s">
        <v>16</v>
      </c>
      <c r="G9" s="146" t="s">
        <v>17</v>
      </c>
      <c r="H9" s="146" t="s">
        <v>29</v>
      </c>
      <c r="I9" s="146" t="s">
        <v>30</v>
      </c>
      <c r="J9" s="146" t="s">
        <v>31</v>
      </c>
      <c r="K9" s="146" t="s">
        <v>32</v>
      </c>
      <c r="L9" s="147" t="s">
        <v>18</v>
      </c>
      <c r="M9" s="147" t="s">
        <v>19</v>
      </c>
      <c r="N9" s="147" t="s">
        <v>20</v>
      </c>
      <c r="O9" s="147" t="s">
        <v>21</v>
      </c>
      <c r="P9" s="147" t="s">
        <v>22</v>
      </c>
      <c r="Q9" s="147" t="s">
        <v>24</v>
      </c>
      <c r="R9" s="147" t="s">
        <v>25</v>
      </c>
      <c r="S9" s="147" t="s">
        <v>26</v>
      </c>
      <c r="T9" s="147" t="s">
        <v>27</v>
      </c>
      <c r="U9" s="147" t="s">
        <v>28</v>
      </c>
      <c r="V9" s="147" t="s">
        <v>33</v>
      </c>
      <c r="W9" s="147" t="s">
        <v>34</v>
      </c>
      <c r="X9" s="147" t="s">
        <v>35</v>
      </c>
      <c r="Y9" s="147" t="s">
        <v>36</v>
      </c>
      <c r="Z9" s="147" t="s">
        <v>37</v>
      </c>
      <c r="AA9" s="147" t="s">
        <v>38</v>
      </c>
      <c r="AB9" s="147" t="s">
        <v>39</v>
      </c>
    </row>
    <row r="10" spans="2:51" x14ac:dyDescent="0.25">
      <c r="B10" s="198" t="s">
        <v>162</v>
      </c>
      <c r="C10" s="198"/>
      <c r="D10" s="11" t="s">
        <v>146</v>
      </c>
      <c r="E10" s="11" t="s">
        <v>146</v>
      </c>
      <c r="F10" s="11" t="s">
        <v>146</v>
      </c>
      <c r="G10" s="11" t="s">
        <v>146</v>
      </c>
      <c r="H10" s="11" t="s">
        <v>146</v>
      </c>
      <c r="I10" s="11" t="s">
        <v>146</v>
      </c>
      <c r="J10" s="11" t="s">
        <v>146</v>
      </c>
      <c r="K10" s="11" t="s">
        <v>146</v>
      </c>
      <c r="L10" s="4" t="s">
        <v>7</v>
      </c>
      <c r="M10" s="4" t="s">
        <v>7</v>
      </c>
      <c r="N10" s="4" t="s">
        <v>7</v>
      </c>
      <c r="O10" s="4" t="s">
        <v>7</v>
      </c>
      <c r="P10" s="4" t="s">
        <v>7</v>
      </c>
      <c r="Q10" s="4" t="s">
        <v>7</v>
      </c>
      <c r="R10" s="4" t="s">
        <v>7</v>
      </c>
      <c r="S10" s="4" t="s">
        <v>7</v>
      </c>
      <c r="T10" s="4" t="s">
        <v>7</v>
      </c>
      <c r="U10" s="4" t="s">
        <v>7</v>
      </c>
      <c r="V10" s="4" t="s">
        <v>7</v>
      </c>
      <c r="W10" s="4" t="s">
        <v>7</v>
      </c>
      <c r="X10" s="4" t="s">
        <v>7</v>
      </c>
      <c r="Y10" s="4" t="s">
        <v>7</v>
      </c>
      <c r="Z10" s="4" t="s">
        <v>7</v>
      </c>
      <c r="AA10" s="4" t="s">
        <v>7</v>
      </c>
      <c r="AB10" s="4" t="s">
        <v>7</v>
      </c>
    </row>
    <row r="11" spans="2:51" x14ac:dyDescent="0.25">
      <c r="B11" s="198" t="s">
        <v>163</v>
      </c>
      <c r="C11" s="198"/>
      <c r="D11" s="11" t="s">
        <v>3</v>
      </c>
      <c r="E11" s="11" t="s">
        <v>3</v>
      </c>
      <c r="F11" s="11" t="s">
        <v>3</v>
      </c>
      <c r="G11" s="11" t="s">
        <v>3</v>
      </c>
      <c r="H11" s="11" t="s">
        <v>3</v>
      </c>
      <c r="I11" s="11" t="s">
        <v>1</v>
      </c>
      <c r="J11" s="11" t="s">
        <v>1</v>
      </c>
      <c r="K11" s="11" t="s">
        <v>1</v>
      </c>
      <c r="L11" s="4" t="s">
        <v>3</v>
      </c>
      <c r="M11" s="4" t="s">
        <v>3</v>
      </c>
      <c r="N11" s="4" t="s">
        <v>3</v>
      </c>
      <c r="O11" s="4" t="s">
        <v>3</v>
      </c>
      <c r="P11" s="4" t="s">
        <v>3</v>
      </c>
      <c r="Q11" s="4" t="s">
        <v>3</v>
      </c>
      <c r="R11" s="4" t="s">
        <v>3</v>
      </c>
      <c r="S11" s="4" t="s">
        <v>3</v>
      </c>
      <c r="T11" s="4" t="s">
        <v>1</v>
      </c>
      <c r="U11" s="4" t="s">
        <v>3</v>
      </c>
      <c r="V11" s="4" t="s">
        <v>1</v>
      </c>
      <c r="W11" s="4" t="s">
        <v>1</v>
      </c>
      <c r="X11" s="4" t="s">
        <v>3</v>
      </c>
      <c r="Y11" s="4" t="s">
        <v>3</v>
      </c>
      <c r="Z11" s="4" t="s">
        <v>1</v>
      </c>
      <c r="AA11" s="4" t="s">
        <v>1</v>
      </c>
      <c r="AB11" s="4" t="s">
        <v>3</v>
      </c>
    </row>
    <row r="12" spans="2:51" x14ac:dyDescent="0.25">
      <c r="B12" s="198" t="s">
        <v>164</v>
      </c>
      <c r="C12" s="198"/>
      <c r="D12" s="11" t="s">
        <v>2</v>
      </c>
      <c r="E12" s="11" t="s">
        <v>2</v>
      </c>
      <c r="F12" s="11" t="s">
        <v>5</v>
      </c>
      <c r="G12" s="11" t="s">
        <v>5</v>
      </c>
      <c r="H12" s="11" t="s">
        <v>2</v>
      </c>
      <c r="I12" s="11" t="s">
        <v>2</v>
      </c>
      <c r="J12" s="11" t="s">
        <v>2</v>
      </c>
      <c r="K12" s="11" t="s">
        <v>5</v>
      </c>
      <c r="L12" s="4" t="s">
        <v>5</v>
      </c>
      <c r="M12" s="4" t="s">
        <v>5</v>
      </c>
      <c r="N12" s="4" t="s">
        <v>5</v>
      </c>
      <c r="O12" s="4" t="s">
        <v>5</v>
      </c>
      <c r="P12" s="4" t="s">
        <v>5</v>
      </c>
      <c r="Q12" s="4" t="s">
        <v>5</v>
      </c>
      <c r="R12" s="4" t="s">
        <v>5</v>
      </c>
      <c r="S12" s="4" t="s">
        <v>5</v>
      </c>
      <c r="T12" s="4" t="s">
        <v>5</v>
      </c>
      <c r="U12" s="4" t="s">
        <v>5</v>
      </c>
      <c r="V12" s="4" t="s">
        <v>5</v>
      </c>
      <c r="W12" s="4" t="s">
        <v>5</v>
      </c>
      <c r="X12" s="4" t="s">
        <v>5</v>
      </c>
      <c r="Y12" s="4" t="s">
        <v>5</v>
      </c>
      <c r="Z12" s="4" t="s">
        <v>5</v>
      </c>
      <c r="AA12" s="4" t="s">
        <v>5</v>
      </c>
      <c r="AB12" s="4" t="s">
        <v>5</v>
      </c>
    </row>
    <row r="13" spans="2:51" x14ac:dyDescent="0.25">
      <c r="B13" s="199" t="s">
        <v>161</v>
      </c>
      <c r="C13" s="198"/>
      <c r="D13" s="12"/>
      <c r="E13" s="12"/>
      <c r="F13" s="12"/>
      <c r="G13" s="12"/>
      <c r="H13" s="12"/>
      <c r="I13" s="12"/>
      <c r="J13" s="12"/>
      <c r="K13" s="12"/>
      <c r="L13" s="4" t="s">
        <v>137</v>
      </c>
      <c r="M13" s="4" t="s">
        <v>137</v>
      </c>
      <c r="N13" s="4" t="s">
        <v>137</v>
      </c>
      <c r="O13" s="4" t="s">
        <v>137</v>
      </c>
      <c r="P13" s="4" t="s">
        <v>137</v>
      </c>
      <c r="Q13" s="4" t="s">
        <v>23</v>
      </c>
      <c r="R13" s="4" t="s">
        <v>23</v>
      </c>
      <c r="S13" s="4" t="s">
        <v>23</v>
      </c>
      <c r="T13" s="4" t="s">
        <v>23</v>
      </c>
      <c r="U13" s="4" t="s">
        <v>23</v>
      </c>
      <c r="V13" s="4" t="s">
        <v>137</v>
      </c>
      <c r="W13" s="4" t="s">
        <v>137</v>
      </c>
      <c r="X13" s="4" t="s">
        <v>137</v>
      </c>
      <c r="Y13" s="4" t="s">
        <v>137</v>
      </c>
      <c r="Z13" s="4" t="s">
        <v>23</v>
      </c>
      <c r="AA13" s="4" t="s">
        <v>23</v>
      </c>
      <c r="AB13" s="4" t="s">
        <v>23</v>
      </c>
    </row>
    <row r="14" spans="2:51" ht="36" customHeight="1" x14ac:dyDescent="0.25">
      <c r="B14" s="30"/>
      <c r="C14" s="30" t="s">
        <v>165</v>
      </c>
      <c r="D14" s="139" t="str">
        <f t="shared" ref="D14:AB14" si="0">D8</f>
        <v>#2.1.1</v>
      </c>
      <c r="E14" s="139" t="str">
        <f t="shared" si="0"/>
        <v>#2.1.2</v>
      </c>
      <c r="F14" s="139" t="str">
        <f t="shared" si="0"/>
        <v>#2.1.3</v>
      </c>
      <c r="G14" s="139" t="str">
        <f t="shared" si="0"/>
        <v>#2.1.4</v>
      </c>
      <c r="H14" s="139" t="str">
        <f t="shared" si="0"/>
        <v>#2.2.1</v>
      </c>
      <c r="I14" s="139" t="str">
        <f t="shared" si="0"/>
        <v>#2.2.2</v>
      </c>
      <c r="J14" s="139" t="str">
        <f t="shared" si="0"/>
        <v>#2.2.3</v>
      </c>
      <c r="K14" s="139" t="str">
        <f t="shared" si="0"/>
        <v>#2.2.4</v>
      </c>
      <c r="L14" s="139" t="str">
        <f t="shared" si="0"/>
        <v>#2.1.5</v>
      </c>
      <c r="M14" s="139" t="str">
        <f t="shared" si="0"/>
        <v>#2.1.6</v>
      </c>
      <c r="N14" s="139" t="str">
        <f t="shared" si="0"/>
        <v>#2.1.7</v>
      </c>
      <c r="O14" s="139" t="str">
        <f t="shared" si="0"/>
        <v>#2.1.8</v>
      </c>
      <c r="P14" s="139" t="str">
        <f t="shared" si="0"/>
        <v>#2.1.9</v>
      </c>
      <c r="Q14" s="139" t="str">
        <f t="shared" si="0"/>
        <v>#2.1.10</v>
      </c>
      <c r="R14" s="139" t="str">
        <f t="shared" si="0"/>
        <v>#2.1.11</v>
      </c>
      <c r="S14" s="139" t="str">
        <f t="shared" si="0"/>
        <v>#2.1.12</v>
      </c>
      <c r="T14" s="139" t="str">
        <f t="shared" si="0"/>
        <v>#2.1.13</v>
      </c>
      <c r="U14" s="139" t="str">
        <f t="shared" si="0"/>
        <v>#2.1.14</v>
      </c>
      <c r="V14" s="139" t="str">
        <f t="shared" si="0"/>
        <v>#2.2.5</v>
      </c>
      <c r="W14" s="139" t="str">
        <f t="shared" si="0"/>
        <v>#2.2.6</v>
      </c>
      <c r="X14" s="139" t="str">
        <f t="shared" si="0"/>
        <v>#2.2.7</v>
      </c>
      <c r="Y14" s="139" t="str">
        <f t="shared" si="0"/>
        <v>#2.2.8</v>
      </c>
      <c r="Z14" s="139" t="str">
        <f t="shared" si="0"/>
        <v>#2.2.9</v>
      </c>
      <c r="AA14" s="139" t="str">
        <f t="shared" si="0"/>
        <v>#2.2.10</v>
      </c>
      <c r="AB14" s="139" t="str">
        <f t="shared" si="0"/>
        <v>#2.2.11</v>
      </c>
      <c r="AC14" s="34" t="s">
        <v>173</v>
      </c>
    </row>
    <row r="15" spans="2:51" ht="15" customHeight="1" x14ac:dyDescent="0.25">
      <c r="B15" s="35" t="s">
        <v>149</v>
      </c>
      <c r="C15" s="20" t="s">
        <v>106</v>
      </c>
      <c r="D15" s="47">
        <f>'Mod2 Settings'!D14</f>
        <v>0</v>
      </c>
      <c r="E15" s="47">
        <f>'Mod2 Settings'!E14</f>
        <v>0</v>
      </c>
      <c r="F15" s="47">
        <f>'Mod2 Settings'!F14</f>
        <v>0</v>
      </c>
      <c r="G15" s="47">
        <f>'Mod2 Settings'!G14</f>
        <v>0</v>
      </c>
      <c r="H15" s="47">
        <f>'Mod2 Settings'!H14</f>
        <v>0</v>
      </c>
      <c r="I15" s="47">
        <f>'Mod2 Settings'!I14</f>
        <v>0</v>
      </c>
      <c r="J15" s="47">
        <f>'Mod2 Settings'!J14</f>
        <v>0</v>
      </c>
      <c r="K15" s="47">
        <f>'Mod2 Settings'!K14</f>
        <v>0</v>
      </c>
      <c r="L15" s="48">
        <f>'Mod2 Settings'!L14</f>
        <v>0</v>
      </c>
      <c r="M15" s="48">
        <f>'Mod2 Settings'!M14</f>
        <v>0</v>
      </c>
      <c r="N15" s="48">
        <f>'Mod2 Settings'!N14</f>
        <v>0</v>
      </c>
      <c r="O15" s="48">
        <f>'Mod2 Settings'!O14</f>
        <v>0</v>
      </c>
      <c r="P15" s="48">
        <f>'Mod2 Settings'!P14</f>
        <v>0</v>
      </c>
      <c r="Q15" s="48">
        <f>'Mod2 Settings'!Q14</f>
        <v>0</v>
      </c>
      <c r="R15" s="48">
        <f>'Mod2 Settings'!R14</f>
        <v>0</v>
      </c>
      <c r="S15" s="48">
        <f>'Mod2 Settings'!S14</f>
        <v>0</v>
      </c>
      <c r="T15" s="48">
        <f>'Mod2 Settings'!T14</f>
        <v>0</v>
      </c>
      <c r="U15" s="48">
        <f>'Mod2 Settings'!U14</f>
        <v>0</v>
      </c>
      <c r="V15" s="48">
        <f>'Mod2 Settings'!V14</f>
        <v>0</v>
      </c>
      <c r="W15" s="48">
        <f>'Mod2 Settings'!W14</f>
        <v>0</v>
      </c>
      <c r="X15" s="48">
        <f>'Mod2 Settings'!X14</f>
        <v>0</v>
      </c>
      <c r="Y15" s="48">
        <f>'Mod2 Settings'!Y14</f>
        <v>0</v>
      </c>
      <c r="Z15" s="48">
        <f>'Mod2 Settings'!Z14</f>
        <v>0</v>
      </c>
      <c r="AA15" s="48">
        <f>'Mod2 Settings'!AA14</f>
        <v>0</v>
      </c>
      <c r="AB15" s="48">
        <f>'Mod2 Settings'!AB14</f>
        <v>0</v>
      </c>
      <c r="AC15" s="40">
        <f>SUM(L15:AB15)</f>
        <v>0</v>
      </c>
      <c r="AL15" s="188" t="str">
        <f>_xlfn.CONCAT("Widget ",'Mod1 Settings'!$A$34)</f>
        <v>Widget 1</v>
      </c>
      <c r="AM15" s="188"/>
      <c r="AN15" s="188" t="str">
        <f>_xlfn.CONCAT("Widget ",'Mod1 Settings'!$A$35)</f>
        <v>Widget 2</v>
      </c>
      <c r="AO15" s="188"/>
      <c r="AP15" s="188" t="str">
        <f>_xlfn.CONCAT("Widget ",'Mod2 Settings'!$A$34)</f>
        <v>Widget 3</v>
      </c>
      <c r="AQ15" s="188"/>
      <c r="AR15" s="188" t="str">
        <f>_xlfn.CONCAT("Widget ",'Mod2 Settings'!$A$35)</f>
        <v>Widget 4</v>
      </c>
      <c r="AS15" s="188"/>
      <c r="AT15" s="188" t="str">
        <f>_xlfn.CONCAT("Widget ",'Mod3 Settings'!$A$34)</f>
        <v>Widget 5</v>
      </c>
      <c r="AU15" s="188"/>
      <c r="AV15" s="188" t="str">
        <f>_xlfn.CONCAT("Widget ",'Mod3 Settings'!$A$35)</f>
        <v>Widget 6</v>
      </c>
      <c r="AW15" s="188"/>
      <c r="AX15" s="188" t="str">
        <f>_xlfn.CONCAT("Widget ",'Mod4 Settings'!$A$34)</f>
        <v>Widget 7</v>
      </c>
      <c r="AY15" s="188"/>
    </row>
    <row r="16" spans="2:51" ht="15.75" x14ac:dyDescent="0.25">
      <c r="B16" s="35" t="s">
        <v>150</v>
      </c>
      <c r="C16" s="20" t="s">
        <v>106</v>
      </c>
      <c r="D16" s="47">
        <f>'Mod2 Settings'!D15</f>
        <v>2</v>
      </c>
      <c r="E16" s="47">
        <f>'Mod2 Settings'!E15</f>
        <v>3</v>
      </c>
      <c r="F16" s="47">
        <f>'Mod2 Settings'!F15</f>
        <v>3</v>
      </c>
      <c r="G16" s="47">
        <f>'Mod2 Settings'!G15</f>
        <v>3</v>
      </c>
      <c r="H16" s="47">
        <f>'Mod2 Settings'!H15</f>
        <v>3</v>
      </c>
      <c r="I16" s="47">
        <f>'Mod2 Settings'!I15</f>
        <v>3</v>
      </c>
      <c r="J16" s="47">
        <f>'Mod2 Settings'!J15</f>
        <v>3</v>
      </c>
      <c r="K16" s="47">
        <f>'Mod2 Settings'!K15</f>
        <v>4</v>
      </c>
      <c r="L16" s="48">
        <f>'Mod2 Settings'!L15</f>
        <v>3</v>
      </c>
      <c r="M16" s="48">
        <f>'Mod2 Settings'!M15</f>
        <v>3</v>
      </c>
      <c r="N16" s="48">
        <f>'Mod2 Settings'!N15</f>
        <v>3</v>
      </c>
      <c r="O16" s="48">
        <f>'Mod2 Settings'!O15</f>
        <v>3</v>
      </c>
      <c r="P16" s="48">
        <f>'Mod2 Settings'!P15</f>
        <v>3</v>
      </c>
      <c r="Q16" s="48">
        <f>'Mod2 Settings'!Q15</f>
        <v>2</v>
      </c>
      <c r="R16" s="48">
        <f>'Mod2 Settings'!R15</f>
        <v>2</v>
      </c>
      <c r="S16" s="48">
        <f>'Mod2 Settings'!S15</f>
        <v>2</v>
      </c>
      <c r="T16" s="48">
        <f>'Mod2 Settings'!T15</f>
        <v>2</v>
      </c>
      <c r="U16" s="48">
        <f>'Mod2 Settings'!U15</f>
        <v>2</v>
      </c>
      <c r="V16" s="48">
        <f>'Mod2 Settings'!V15</f>
        <v>4</v>
      </c>
      <c r="W16" s="48">
        <f>'Mod2 Settings'!W15</f>
        <v>3</v>
      </c>
      <c r="X16" s="48">
        <f>'Mod2 Settings'!X15</f>
        <v>3</v>
      </c>
      <c r="Y16" s="48">
        <f>'Mod2 Settings'!Y15</f>
        <v>3</v>
      </c>
      <c r="Z16" s="48">
        <f>'Mod2 Settings'!Z15</f>
        <v>2</v>
      </c>
      <c r="AA16" s="48">
        <f>'Mod2 Settings'!AA15</f>
        <v>2</v>
      </c>
      <c r="AB16" s="48">
        <f>'Mod2 Settings'!AB15</f>
        <v>3</v>
      </c>
      <c r="AC16" s="40">
        <f>SUM(L16:AB16)</f>
        <v>45</v>
      </c>
      <c r="AL16" s="188" t="str">
        <f>'Mod1 Settings'!$B$34</f>
        <v>TORCH</v>
      </c>
      <c r="AM16" s="188"/>
      <c r="AN16" s="188" t="str">
        <f>'Mod1 Settings'!$B$35</f>
        <v>OLD REFRIGERATOR</v>
      </c>
      <c r="AO16" s="188"/>
      <c r="AP16" s="188" t="str">
        <f>'Mod2 Settings'!$B$34</f>
        <v>BAG OF FERTILIZER</v>
      </c>
      <c r="AQ16" s="188"/>
      <c r="AR16" s="188" t="str">
        <f>'Mod2 Settings'!$B$35</f>
        <v>UMBRELLA</v>
      </c>
      <c r="AS16" s="188"/>
      <c r="AT16" s="188" t="str">
        <f>'Mod3 Settings'!$B$34</f>
        <v>WATERING CAN</v>
      </c>
      <c r="AU16" s="188"/>
      <c r="AV16" s="188" t="str">
        <f>'Mod3 Settings'!$B$35</f>
        <v>UMBRELLA</v>
      </c>
      <c r="AW16" s="188"/>
      <c r="AX16" s="188" t="str">
        <f>'Mod4 Settings'!$B$34</f>
        <v>SPRINKLERS</v>
      </c>
      <c r="AY16" s="188"/>
    </row>
    <row r="17" spans="1:51" ht="47.25" x14ac:dyDescent="0.25">
      <c r="A17" s="30" t="s">
        <v>303</v>
      </c>
      <c r="B17" s="30" t="s">
        <v>304</v>
      </c>
      <c r="C17" s="30" t="s">
        <v>302</v>
      </c>
      <c r="D17" s="141" t="str">
        <f>D8</f>
        <v>#2.1.1</v>
      </c>
      <c r="E17" s="141" t="str">
        <f t="shared" ref="E17:AB17" si="1">E8</f>
        <v>#2.1.2</v>
      </c>
      <c r="F17" s="141" t="str">
        <f t="shared" si="1"/>
        <v>#2.1.3</v>
      </c>
      <c r="G17" s="141" t="str">
        <f t="shared" si="1"/>
        <v>#2.1.4</v>
      </c>
      <c r="H17" s="141" t="str">
        <f t="shared" si="1"/>
        <v>#2.2.1</v>
      </c>
      <c r="I17" s="141" t="str">
        <f t="shared" si="1"/>
        <v>#2.2.2</v>
      </c>
      <c r="J17" s="141" t="str">
        <f t="shared" si="1"/>
        <v>#2.2.3</v>
      </c>
      <c r="K17" s="141" t="str">
        <f t="shared" si="1"/>
        <v>#2.2.4</v>
      </c>
      <c r="L17" s="141" t="str">
        <f t="shared" si="1"/>
        <v>#2.1.5</v>
      </c>
      <c r="M17" s="141" t="str">
        <f t="shared" si="1"/>
        <v>#2.1.6</v>
      </c>
      <c r="N17" s="141" t="str">
        <f t="shared" si="1"/>
        <v>#2.1.7</v>
      </c>
      <c r="O17" s="141" t="str">
        <f t="shared" si="1"/>
        <v>#2.1.8</v>
      </c>
      <c r="P17" s="141" t="str">
        <f t="shared" si="1"/>
        <v>#2.1.9</v>
      </c>
      <c r="Q17" s="141" t="str">
        <f t="shared" si="1"/>
        <v>#2.1.10</v>
      </c>
      <c r="R17" s="141" t="str">
        <f t="shared" si="1"/>
        <v>#2.1.11</v>
      </c>
      <c r="S17" s="141" t="str">
        <f t="shared" si="1"/>
        <v>#2.1.12</v>
      </c>
      <c r="T17" s="141" t="str">
        <f t="shared" si="1"/>
        <v>#2.1.13</v>
      </c>
      <c r="U17" s="141" t="str">
        <f t="shared" si="1"/>
        <v>#2.1.14</v>
      </c>
      <c r="V17" s="141" t="str">
        <f t="shared" si="1"/>
        <v>#2.2.5</v>
      </c>
      <c r="W17" s="141" t="str">
        <f t="shared" si="1"/>
        <v>#2.2.6</v>
      </c>
      <c r="X17" s="141" t="str">
        <f t="shared" si="1"/>
        <v>#2.2.7</v>
      </c>
      <c r="Y17" s="141" t="str">
        <f t="shared" si="1"/>
        <v>#2.2.8</v>
      </c>
      <c r="Z17" s="141" t="str">
        <f t="shared" si="1"/>
        <v>#2.2.9</v>
      </c>
      <c r="AA17" s="141" t="str">
        <f t="shared" si="1"/>
        <v>#2.2.10</v>
      </c>
      <c r="AB17" s="141" t="str">
        <f t="shared" si="1"/>
        <v>#2.2.11</v>
      </c>
      <c r="AC17" s="150" t="s">
        <v>431</v>
      </c>
      <c r="AD17" s="150" t="s">
        <v>434</v>
      </c>
      <c r="AE17" s="150" t="s">
        <v>441</v>
      </c>
      <c r="AF17" s="150" t="s">
        <v>430</v>
      </c>
      <c r="AG17" s="150" t="s">
        <v>428</v>
      </c>
      <c r="AH17" s="150" t="s">
        <v>429</v>
      </c>
      <c r="AI17" s="150" t="s">
        <v>432</v>
      </c>
      <c r="AJ17" s="150" t="s">
        <v>433</v>
      </c>
      <c r="AK17" s="152" t="s">
        <v>435</v>
      </c>
      <c r="AL17" s="153" t="s">
        <v>436</v>
      </c>
      <c r="AM17" s="153" t="s">
        <v>437</v>
      </c>
      <c r="AN17" s="153" t="s">
        <v>436</v>
      </c>
      <c r="AO17" s="153" t="s">
        <v>437</v>
      </c>
      <c r="AP17" s="153" t="s">
        <v>436</v>
      </c>
      <c r="AQ17" s="153" t="s">
        <v>437</v>
      </c>
      <c r="AR17" s="153" t="s">
        <v>436</v>
      </c>
      <c r="AS17" s="153" t="s">
        <v>437</v>
      </c>
      <c r="AT17" s="153" t="s">
        <v>436</v>
      </c>
      <c r="AU17" s="153" t="s">
        <v>437</v>
      </c>
      <c r="AV17" s="153" t="s">
        <v>436</v>
      </c>
      <c r="AW17" s="153" t="s">
        <v>437</v>
      </c>
      <c r="AX17" s="153" t="s">
        <v>436</v>
      </c>
      <c r="AY17" s="153" t="s">
        <v>437</v>
      </c>
    </row>
    <row r="18" spans="1:51" ht="15.6" customHeight="1" x14ac:dyDescent="0.25">
      <c r="A18" s="191">
        <f>StudentsSummary!$B11</f>
        <v>1</v>
      </c>
      <c r="B18" s="193" t="str">
        <f>_xlfn.CONCAT(StudentsSummary!$C11," ",StudentsSummary!$D11)</f>
        <v>Surname1 Name1</v>
      </c>
      <c r="C18" s="135" t="s">
        <v>308</v>
      </c>
      <c r="D18" s="49"/>
      <c r="E18" s="49"/>
      <c r="F18" s="49"/>
      <c r="G18" s="49"/>
      <c r="H18" s="49"/>
      <c r="I18" s="49"/>
      <c r="J18" s="49"/>
      <c r="K18" s="49"/>
      <c r="L18" s="50"/>
      <c r="M18" s="50"/>
      <c r="N18" s="50"/>
      <c r="O18" s="50"/>
      <c r="P18" s="50"/>
      <c r="Q18" s="50"/>
      <c r="R18" s="50"/>
      <c r="S18" s="50"/>
      <c r="T18" s="50"/>
      <c r="U18" s="50"/>
      <c r="V18" s="50"/>
      <c r="W18" s="50"/>
      <c r="X18" s="50"/>
      <c r="Y18" s="50"/>
      <c r="Z18" s="50"/>
      <c r="AA18" s="50"/>
      <c r="AB18" s="50"/>
      <c r="AC18" s="138" t="str">
        <f>IF(COUNTIFS($D$10:$AB$10,"Man",D18:AB18,"OK")=COUNTIF($D$10:$AB$10,"Man"),"PASS","FAIL")</f>
        <v>FAIL</v>
      </c>
      <c r="AD18" s="138">
        <f>SUM(AF18,AG18,AH18,AK18,AM18,AQ18,AS18,AU18,AW18,AY18)</f>
        <v>0</v>
      </c>
      <c r="AE18" s="138" t="str">
        <f>IF($AC18&lt;&gt;"PASS","FAIL",IF(AD18&gt;GRADING!$D$36,GRADING!$D$39,IF('Mod2 Grades'!AD18&lt;=GRADING!$J$43,GRADING!$C$43,IF('Mod2 Grades'!AD18&lt;=GRADING!$J$44,GRADING!$C$44,IF('Mod2 Grades'!AD18&lt;=GRADING!$J$45,GRADING!$C$45,IF('Mod2 Grades'!AD18&lt;=GRADING!$J$46,GRADING!$C$46,IF('Mod2 Grades'!AD18&lt;=GRADING!$J$47,GRADING!$C$47,IF('Mod2 Grades'!AD18&lt;=GRADING!$J$48,GRADING!$C$48,IF('Mod2 Grades'!AD18&lt;=GRADING!$J$49,GRADING!$C$49,IF('Mod2 Grades'!AD18&lt;=GRADING!$J$50,GRADING!$C$50,IF('Mod2 Grades'!AD18&lt;=GRADING!$J$51,GRADING!$C$51,IF('Mod2 Grades'!AD18&lt;=GRADING!$J$52,GRADING!$C$52,IF('Mod2 Grades'!AD18&lt;=GRADING!$J$53,GRADING!$C$53,IF('Mod2 Grades'!AD18&lt;=GRADING!$J$54,GRADING!$C$54,IF('Mod2 Grades'!AD18&lt;=GRADING!$J$55,GRADING!$C$55,IF('Mod2 Grades'!AD18&lt;=GRADING!$J$56,GRADING!$J$56,GRADING!$J$57))))))))))))))))</f>
        <v>FAIL</v>
      </c>
      <c r="AF18" s="29">
        <f>SUMIFS($D$120:$AB$120,$D$10:$AB$10,"Add",D18:AB18,"OK")</f>
        <v>0</v>
      </c>
      <c r="AG18" s="29">
        <f>SUMIFS($D19:$AB19,$D$10:$AB$10,"Man",$D18:$AB18,"OK")</f>
        <v>0</v>
      </c>
      <c r="AH18" s="29">
        <f>SUMIFS($D19:$AB19,$D$10:$AB$10,"Add",$D18:$AB18,"OK")</f>
        <v>0</v>
      </c>
      <c r="AI18" s="29">
        <f>SUMIFS($D19:$AB19,$D$10:$AB$10,"Add",$D18:$AB18,"OK",$D$13:$AB$13,"H")</f>
        <v>0</v>
      </c>
      <c r="AJ18" s="29">
        <f>SUMIFS($D19:$AB19,$D$10:$AB$10,"Add",$D18:$AB18,"OK",$D$13:$AB$13,"L")</f>
        <v>0</v>
      </c>
      <c r="AK18" s="151"/>
      <c r="AL18" s="29" t="str">
        <f>'Mod1 Grades'!V18</f>
        <v>No</v>
      </c>
      <c r="AM18" s="29">
        <f>IF(AL18="Achieved",'Mod1 Settings'!$S$34,IF(AL18="Disabled","n/a",0))</f>
        <v>0</v>
      </c>
      <c r="AN18" s="29" t="str">
        <f>'Mod1 Grades'!X18</f>
        <v>No</v>
      </c>
      <c r="AO18" s="29" t="str">
        <f>IF(AN18="Achieved","No limit for Carrots",IF(AN18="Disabled","n/a","Carrots Limited"))</f>
        <v>Carrots Limited</v>
      </c>
      <c r="AP18" s="29" t="str">
        <f>IF('Mod2 Settings'!$M$34=1,IF(AND(COUNTIFS($D$10:$AB$10,"Add",D13:AB13,"H",D18:AB18,"OK")=COUNTIFS($D$10:$AB$10,"Add",D13:AB13,"H"),SUM(AF18:AH18)&gt;='Mod2 Settings'!$P$34),"Achieved","No"),"Disabled")</f>
        <v>No</v>
      </c>
      <c r="AQ18" s="29">
        <f>IF('Mod2 Settings'!$M$34=1,IF(AP18="Achieved",ROUNDDOWN('Mod2 Settings'!$S$34*'Mod1 Grades'!$N$18,0),0),"n/a")</f>
        <v>0</v>
      </c>
      <c r="AR18" s="29" t="str">
        <f>IF('Mod2 Settings'!$M$35=1,IF(AD18&gt;='Mod2 Settings'!$P$35,"Achieved","No"),"Disabled")</f>
        <v>No</v>
      </c>
      <c r="AS18" s="29" t="s">
        <v>440</v>
      </c>
      <c r="AT18" s="29" t="s">
        <v>440</v>
      </c>
      <c r="AU18" s="29" t="s">
        <v>440</v>
      </c>
      <c r="AV18" s="29" t="s">
        <v>440</v>
      </c>
      <c r="AW18" s="29" t="s">
        <v>440</v>
      </c>
      <c r="AX18" s="29" t="s">
        <v>440</v>
      </c>
      <c r="AY18" s="29" t="s">
        <v>440</v>
      </c>
    </row>
    <row r="19" spans="1:51" ht="15.6" customHeight="1" x14ac:dyDescent="0.25">
      <c r="A19" s="192"/>
      <c r="B19" s="194"/>
      <c r="C19" s="135" t="s">
        <v>309</v>
      </c>
      <c r="D19" s="49"/>
      <c r="E19" s="49"/>
      <c r="F19" s="49"/>
      <c r="G19" s="49"/>
      <c r="H19" s="49"/>
      <c r="I19" s="49"/>
      <c r="J19" s="49"/>
      <c r="K19" s="49"/>
      <c r="L19" s="50"/>
      <c r="M19" s="50"/>
      <c r="N19" s="50"/>
      <c r="O19" s="50"/>
      <c r="P19" s="50"/>
      <c r="Q19" s="50"/>
      <c r="R19" s="50"/>
      <c r="S19" s="50"/>
      <c r="T19" s="50"/>
      <c r="U19" s="50"/>
      <c r="V19" s="50"/>
      <c r="W19" s="50"/>
      <c r="X19" s="50"/>
      <c r="Y19" s="50"/>
      <c r="Z19" s="50"/>
      <c r="AA19" s="50"/>
      <c r="AB19" s="50"/>
      <c r="AC19" s="138">
        <f>SUM(D19:AB19)</f>
        <v>0</v>
      </c>
    </row>
    <row r="20" spans="1:51" ht="15.6" customHeight="1" x14ac:dyDescent="0.25">
      <c r="A20" s="191">
        <f>StudentsSummary!$B12</f>
        <v>2</v>
      </c>
      <c r="B20" s="193" t="str">
        <f>_xlfn.CONCAT(StudentsSummary!$C12," ",StudentsSummary!$D12)</f>
        <v>Surname2 Name2</v>
      </c>
      <c r="C20" s="135" t="s">
        <v>308</v>
      </c>
      <c r="D20" s="49"/>
      <c r="E20" s="49"/>
      <c r="F20" s="49"/>
      <c r="G20" s="49"/>
      <c r="H20" s="49"/>
      <c r="I20" s="49"/>
      <c r="J20" s="49"/>
      <c r="K20" s="49"/>
      <c r="L20" s="50"/>
      <c r="M20" s="50"/>
      <c r="N20" s="50"/>
      <c r="O20" s="50"/>
      <c r="P20" s="50"/>
      <c r="Q20" s="50"/>
      <c r="R20" s="50"/>
      <c r="S20" s="50"/>
      <c r="T20" s="50"/>
      <c r="U20" s="50"/>
      <c r="V20" s="50"/>
      <c r="W20" s="50"/>
      <c r="X20" s="50"/>
      <c r="Y20" s="50"/>
      <c r="Z20" s="50"/>
      <c r="AA20" s="50"/>
      <c r="AB20" s="50"/>
      <c r="AC20" s="138" t="str">
        <f t="shared" ref="AC20" si="2">IF(COUNTIFS($D$10:$AB$10,"Man",D20:AB20,"OK")=COUNTIF($D$10:$AB$10,"Man"),"PASS","FAIL")</f>
        <v>FAIL</v>
      </c>
      <c r="AD20" s="138">
        <f t="shared" ref="AD20" si="3">SUM(AF20,AG20,AH20,AK20,AM20,AQ20,AS20,AU20,AW20,AY20)</f>
        <v>0</v>
      </c>
      <c r="AE20" s="138" t="str">
        <f>IF($AC20&lt;&gt;"PASS","FAIL",IF(AD20&gt;GRADING!$D$36,GRADING!$D$39,IF('Mod2 Grades'!AD20&lt;=GRADING!$J$43,GRADING!$C$43,IF('Mod2 Grades'!AD20&lt;=GRADING!$J$44,GRADING!$C$44,IF('Mod2 Grades'!AD20&lt;=GRADING!$J$45,GRADING!$C$45,IF('Mod2 Grades'!AD20&lt;=GRADING!$J$46,GRADING!$C$46,IF('Mod2 Grades'!AD20&lt;=GRADING!$J$47,GRADING!$C$47,IF('Mod2 Grades'!AD20&lt;=GRADING!$J$48,GRADING!$C$48,IF('Mod2 Grades'!AD20&lt;=GRADING!$J$49,GRADING!$C$49,IF('Mod2 Grades'!AD20&lt;=GRADING!$J$50,GRADING!$C$50,IF('Mod2 Grades'!AD20&lt;=GRADING!$J$51,GRADING!$C$51,IF('Mod2 Grades'!AD20&lt;=GRADING!$J$52,GRADING!$C$52,IF('Mod2 Grades'!AD20&lt;=GRADING!$J$53,GRADING!$C$53,IF('Mod2 Grades'!AD20&lt;=GRADING!$J$54,GRADING!$C$54,IF('Mod2 Grades'!AD20&lt;=GRADING!$J$55,GRADING!$C$55,IF('Mod2 Grades'!AD20&lt;=GRADING!$J$56,GRADING!$J$56,GRADING!$J$57))))))))))))))))</f>
        <v>FAIL</v>
      </c>
      <c r="AF20" s="29">
        <f t="shared" ref="AF20" si="4">SUMIFS($D$120:$AB$120,$D$10:$AB$10,"Add",D20:AB20,"OK")</f>
        <v>0</v>
      </c>
      <c r="AG20" s="29">
        <f t="shared" ref="AG20" si="5">SUMIFS($D21:$AB21,$D$10:$AB$10,"Man",$D20:$AB20,"OK")</f>
        <v>0</v>
      </c>
      <c r="AH20" s="29">
        <f t="shared" ref="AH20" si="6">SUMIFS($D21:$AB21,$D$10:$AB$10,"Add",$D20:$AB20,"OK")</f>
        <v>0</v>
      </c>
      <c r="AI20" s="29">
        <f t="shared" ref="AI20" si="7">SUMIFS($D21:$AB21,$D$10:$AB$10,"Add",$D20:$AB20,"OK",$D$13:$AB$13,"H")</f>
        <v>0</v>
      </c>
      <c r="AJ20" s="29">
        <f t="shared" ref="AJ20" si="8">SUMIFS($D21:$AB21,$D$10:$AB$10,"Add",$D20:$AB20,"OK",$D$13:$AB$13,"L")</f>
        <v>0</v>
      </c>
      <c r="AK20" s="151"/>
      <c r="AL20" s="29" t="str">
        <f>'Mod1 Grades'!V20</f>
        <v>No</v>
      </c>
      <c r="AM20" s="29">
        <f>IF(AL20="Achieved",'Mod1 Settings'!$S$34,IF(AL20="Disabled","n/a",0))</f>
        <v>0</v>
      </c>
      <c r="AN20" s="29" t="str">
        <f>'Mod1 Grades'!X20</f>
        <v>No</v>
      </c>
      <c r="AO20" s="29" t="str">
        <f t="shared" ref="AO20" si="9">IF(AN20="Achieved","No limit for Carrots",IF(AN20="Disabled","n/a","Carrots Limited"))</f>
        <v>Carrots Limited</v>
      </c>
      <c r="AP20" s="29" t="str">
        <f>IF('Mod2 Settings'!$M$34=1,IF(AND(COUNTIFS($D$10:$AB$10,"Add",D15:AB15,"H",D20:AB20,"OK")=COUNTIFS($D$10:$AB$10,"Add",D15:AB15,"H"),SUM(AF20:AH20)&gt;='Mod2 Settings'!$P$34),"Achieved","No"),"Disabled")</f>
        <v>No</v>
      </c>
      <c r="AQ20" s="29">
        <f>IF('Mod2 Settings'!$M$34=1,IF(AP20="Achieved",ROUNDDOWN('Mod2 Settings'!$S$34*'Mod1 Grades'!$N$18,0),0),"n/a")</f>
        <v>0</v>
      </c>
      <c r="AR20" s="29" t="str">
        <f>IF('Mod2 Settings'!$M$35=1,IF(AD20&gt;='Mod2 Settings'!$P$35,"Achieved","No"),"Disabled")</f>
        <v>No</v>
      </c>
      <c r="AS20" s="29" t="s">
        <v>440</v>
      </c>
      <c r="AT20" s="29" t="s">
        <v>440</v>
      </c>
      <c r="AU20" s="29" t="s">
        <v>440</v>
      </c>
      <c r="AV20" s="29" t="s">
        <v>440</v>
      </c>
      <c r="AW20" s="29" t="s">
        <v>440</v>
      </c>
      <c r="AX20" s="29" t="s">
        <v>440</v>
      </c>
      <c r="AY20" s="29" t="s">
        <v>440</v>
      </c>
    </row>
    <row r="21" spans="1:51" ht="15.6" customHeight="1" x14ac:dyDescent="0.25">
      <c r="A21" s="192"/>
      <c r="B21" s="194"/>
      <c r="C21" s="135" t="s">
        <v>309</v>
      </c>
      <c r="D21" s="49"/>
      <c r="E21" s="49"/>
      <c r="F21" s="49"/>
      <c r="G21" s="49"/>
      <c r="H21" s="49"/>
      <c r="I21" s="49"/>
      <c r="J21" s="49"/>
      <c r="K21" s="49"/>
      <c r="L21" s="50"/>
      <c r="M21" s="50"/>
      <c r="N21" s="50"/>
      <c r="O21" s="50"/>
      <c r="P21" s="50"/>
      <c r="Q21" s="50"/>
      <c r="R21" s="50"/>
      <c r="S21" s="50"/>
      <c r="T21" s="50"/>
      <c r="U21" s="50"/>
      <c r="V21" s="50"/>
      <c r="W21" s="50"/>
      <c r="X21" s="50"/>
      <c r="Y21" s="50"/>
      <c r="Z21" s="50"/>
      <c r="AA21" s="50"/>
      <c r="AB21" s="50"/>
      <c r="AC21" s="138">
        <f t="shared" ref="AC21" si="10">SUM(D21:AB21)</f>
        <v>0</v>
      </c>
    </row>
    <row r="22" spans="1:51" ht="15.6" customHeight="1" x14ac:dyDescent="0.25">
      <c r="A22" s="191">
        <f>StudentsSummary!$B13</f>
        <v>3</v>
      </c>
      <c r="B22" s="193" t="str">
        <f>_xlfn.CONCAT(StudentsSummary!$C13," ",StudentsSummary!$D13)</f>
        <v>Surname3 Name3</v>
      </c>
      <c r="C22" s="135" t="s">
        <v>308</v>
      </c>
      <c r="D22" s="49"/>
      <c r="E22" s="49"/>
      <c r="F22" s="49"/>
      <c r="G22" s="49"/>
      <c r="H22" s="49"/>
      <c r="I22" s="49"/>
      <c r="J22" s="49"/>
      <c r="K22" s="49"/>
      <c r="L22" s="50"/>
      <c r="M22" s="50"/>
      <c r="N22" s="50"/>
      <c r="O22" s="50"/>
      <c r="P22" s="50"/>
      <c r="Q22" s="50"/>
      <c r="R22" s="50"/>
      <c r="S22" s="50"/>
      <c r="T22" s="50"/>
      <c r="U22" s="50"/>
      <c r="V22" s="50"/>
      <c r="W22" s="50"/>
      <c r="X22" s="50"/>
      <c r="Y22" s="50"/>
      <c r="Z22" s="50"/>
      <c r="AA22" s="50"/>
      <c r="AB22" s="50"/>
      <c r="AC22" s="138" t="str">
        <f t="shared" ref="AC22" si="11">IF(COUNTIFS($D$10:$AB$10,"Man",D22:AB22,"OK")=COUNTIF($D$10:$AB$10,"Man"),"PASS","FAIL")</f>
        <v>FAIL</v>
      </c>
      <c r="AD22" s="138">
        <f t="shared" ref="AD22" si="12">SUM(AF22,AG22,AH22,AK22,AM22,AQ22,AS22,AU22,AW22,AY22)</f>
        <v>0</v>
      </c>
      <c r="AE22" s="138" t="str">
        <f>IF($AC22&lt;&gt;"PASS","FAIL",IF(AD22&gt;GRADING!$D$36,GRADING!$D$39,IF('Mod2 Grades'!AD22&lt;=GRADING!$J$43,GRADING!$C$43,IF('Mod2 Grades'!AD22&lt;=GRADING!$J$44,GRADING!$C$44,IF('Mod2 Grades'!AD22&lt;=GRADING!$J$45,GRADING!$C$45,IF('Mod2 Grades'!AD22&lt;=GRADING!$J$46,GRADING!$C$46,IF('Mod2 Grades'!AD22&lt;=GRADING!$J$47,GRADING!$C$47,IF('Mod2 Grades'!AD22&lt;=GRADING!$J$48,GRADING!$C$48,IF('Mod2 Grades'!AD22&lt;=GRADING!$J$49,GRADING!$C$49,IF('Mod2 Grades'!AD22&lt;=GRADING!$J$50,GRADING!$C$50,IF('Mod2 Grades'!AD22&lt;=GRADING!$J$51,GRADING!$C$51,IF('Mod2 Grades'!AD22&lt;=GRADING!$J$52,GRADING!$C$52,IF('Mod2 Grades'!AD22&lt;=GRADING!$J$53,GRADING!$C$53,IF('Mod2 Grades'!AD22&lt;=GRADING!$J$54,GRADING!$C$54,IF('Mod2 Grades'!AD22&lt;=GRADING!$J$55,GRADING!$C$55,IF('Mod2 Grades'!AD22&lt;=GRADING!$J$56,GRADING!$J$56,GRADING!$J$57))))))))))))))))</f>
        <v>FAIL</v>
      </c>
      <c r="AF22" s="29">
        <f t="shared" ref="AF22" si="13">SUMIFS($D$120:$AB$120,$D$10:$AB$10,"Add",D22:AB22,"OK")</f>
        <v>0</v>
      </c>
      <c r="AG22" s="29">
        <f t="shared" ref="AG22" si="14">SUMIFS($D23:$AB23,$D$10:$AB$10,"Man",$D22:$AB22,"OK")</f>
        <v>0</v>
      </c>
      <c r="AH22" s="29">
        <f t="shared" ref="AH22" si="15">SUMIFS($D23:$AB23,$D$10:$AB$10,"Add",$D22:$AB22,"OK")</f>
        <v>0</v>
      </c>
      <c r="AI22" s="29">
        <f t="shared" ref="AI22" si="16">SUMIFS($D23:$AB23,$D$10:$AB$10,"Add",$D22:$AB22,"OK",$D$13:$AB$13,"H")</f>
        <v>0</v>
      </c>
      <c r="AJ22" s="29">
        <f t="shared" ref="AJ22" si="17">SUMIFS($D23:$AB23,$D$10:$AB$10,"Add",$D22:$AB22,"OK",$D$13:$AB$13,"L")</f>
        <v>0</v>
      </c>
      <c r="AK22" s="151"/>
      <c r="AL22" s="29" t="str">
        <f>'Mod1 Grades'!V22</f>
        <v>No</v>
      </c>
      <c r="AM22" s="29">
        <f>IF(AL22="Achieved",'Mod1 Settings'!$S$34,IF(AL22="Disabled","n/a",0))</f>
        <v>0</v>
      </c>
      <c r="AN22" s="29" t="str">
        <f>'Mod1 Grades'!X22</f>
        <v>No</v>
      </c>
      <c r="AO22" s="29" t="str">
        <f t="shared" ref="AO22" si="18">IF(AN22="Achieved","No limit for Carrots",IF(AN22="Disabled","n/a","Carrots Limited"))</f>
        <v>Carrots Limited</v>
      </c>
      <c r="AP22" s="29" t="str">
        <f>IF('Mod2 Settings'!$M$34=1,IF(AND(COUNTIFS($D$10:$AB$10,"Add",D17:AB17,"H",D22:AB22,"OK")=COUNTIFS($D$10:$AB$10,"Add",D17:AB17,"H"),SUM(AF22:AH22)&gt;='Mod2 Settings'!$P$34),"Achieved","No"),"Disabled")</f>
        <v>No</v>
      </c>
      <c r="AQ22" s="29">
        <f>IF('Mod2 Settings'!$M$34=1,IF(AP22="Achieved",ROUNDDOWN('Mod2 Settings'!$S$34*'Mod1 Grades'!$N$18,0),0),"n/a")</f>
        <v>0</v>
      </c>
      <c r="AR22" s="29" t="str">
        <f>IF('Mod2 Settings'!$M$35=1,IF(AD22&gt;='Mod2 Settings'!$P$35,"Achieved","No"),"Disabled")</f>
        <v>No</v>
      </c>
      <c r="AS22" s="29" t="s">
        <v>440</v>
      </c>
      <c r="AT22" s="29" t="s">
        <v>440</v>
      </c>
      <c r="AU22" s="29" t="s">
        <v>440</v>
      </c>
      <c r="AV22" s="29" t="s">
        <v>440</v>
      </c>
      <c r="AW22" s="29" t="s">
        <v>440</v>
      </c>
      <c r="AX22" s="29" t="s">
        <v>440</v>
      </c>
      <c r="AY22" s="29" t="s">
        <v>440</v>
      </c>
    </row>
    <row r="23" spans="1:51" ht="15.6" customHeight="1" x14ac:dyDescent="0.25">
      <c r="A23" s="192"/>
      <c r="B23" s="194"/>
      <c r="C23" s="135" t="s">
        <v>309</v>
      </c>
      <c r="D23" s="49"/>
      <c r="E23" s="49"/>
      <c r="F23" s="49"/>
      <c r="G23" s="49"/>
      <c r="H23" s="49"/>
      <c r="I23" s="49"/>
      <c r="J23" s="49"/>
      <c r="K23" s="49"/>
      <c r="L23" s="50"/>
      <c r="M23" s="50"/>
      <c r="N23" s="50"/>
      <c r="O23" s="50"/>
      <c r="P23" s="50"/>
      <c r="Q23" s="50"/>
      <c r="R23" s="50"/>
      <c r="S23" s="50"/>
      <c r="T23" s="50"/>
      <c r="U23" s="50"/>
      <c r="V23" s="50"/>
      <c r="W23" s="50"/>
      <c r="X23" s="50"/>
      <c r="Y23" s="50"/>
      <c r="Z23" s="50"/>
      <c r="AA23" s="50"/>
      <c r="AB23" s="50"/>
      <c r="AC23" s="138">
        <f t="shared" ref="AC23" si="19">SUM(D23:AB23)</f>
        <v>0</v>
      </c>
    </row>
    <row r="24" spans="1:51" ht="15.6" customHeight="1" x14ac:dyDescent="0.25">
      <c r="A24" s="191">
        <f>StudentsSummary!$B14</f>
        <v>4</v>
      </c>
      <c r="B24" s="193" t="str">
        <f>_xlfn.CONCAT(StudentsSummary!$C14," ",StudentsSummary!$D14)</f>
        <v>Surname4 Name4</v>
      </c>
      <c r="C24" s="135" t="s">
        <v>308</v>
      </c>
      <c r="D24" s="49"/>
      <c r="E24" s="49"/>
      <c r="F24" s="49"/>
      <c r="G24" s="49"/>
      <c r="H24" s="49"/>
      <c r="I24" s="49"/>
      <c r="J24" s="49"/>
      <c r="K24" s="49"/>
      <c r="L24" s="50"/>
      <c r="M24" s="50"/>
      <c r="N24" s="50"/>
      <c r="O24" s="50"/>
      <c r="P24" s="50"/>
      <c r="Q24" s="50"/>
      <c r="R24" s="50"/>
      <c r="S24" s="50"/>
      <c r="T24" s="50"/>
      <c r="U24" s="50"/>
      <c r="V24" s="50"/>
      <c r="W24" s="50"/>
      <c r="X24" s="50"/>
      <c r="Y24" s="50"/>
      <c r="Z24" s="50"/>
      <c r="AA24" s="50"/>
      <c r="AB24" s="50"/>
      <c r="AC24" s="138" t="str">
        <f t="shared" ref="AC24" si="20">IF(COUNTIFS($D$10:$AB$10,"Man",D24:AB24,"OK")=COUNTIF($D$10:$AB$10,"Man"),"PASS","FAIL")</f>
        <v>FAIL</v>
      </c>
      <c r="AD24" s="138">
        <f t="shared" ref="AD24" si="21">SUM(AF24,AG24,AH24,AK24,AM24,AQ24,AS24,AU24,AW24,AY24)</f>
        <v>0</v>
      </c>
      <c r="AE24" s="138" t="str">
        <f>IF($AC24&lt;&gt;"PASS","FAIL",IF(AD24&gt;GRADING!$D$36,GRADING!$D$39,IF('Mod2 Grades'!AD24&lt;=GRADING!$J$43,GRADING!$C$43,IF('Mod2 Grades'!AD24&lt;=GRADING!$J$44,GRADING!$C$44,IF('Mod2 Grades'!AD24&lt;=GRADING!$J$45,GRADING!$C$45,IF('Mod2 Grades'!AD24&lt;=GRADING!$J$46,GRADING!$C$46,IF('Mod2 Grades'!AD24&lt;=GRADING!$J$47,GRADING!$C$47,IF('Mod2 Grades'!AD24&lt;=GRADING!$J$48,GRADING!$C$48,IF('Mod2 Grades'!AD24&lt;=GRADING!$J$49,GRADING!$C$49,IF('Mod2 Grades'!AD24&lt;=GRADING!$J$50,GRADING!$C$50,IF('Mod2 Grades'!AD24&lt;=GRADING!$J$51,GRADING!$C$51,IF('Mod2 Grades'!AD24&lt;=GRADING!$J$52,GRADING!$C$52,IF('Mod2 Grades'!AD24&lt;=GRADING!$J$53,GRADING!$C$53,IF('Mod2 Grades'!AD24&lt;=GRADING!$J$54,GRADING!$C$54,IF('Mod2 Grades'!AD24&lt;=GRADING!$J$55,GRADING!$C$55,IF('Mod2 Grades'!AD24&lt;=GRADING!$J$56,GRADING!$J$56,GRADING!$J$57))))))))))))))))</f>
        <v>FAIL</v>
      </c>
      <c r="AF24" s="29">
        <f t="shared" ref="AF24" si="22">SUMIFS($D$120:$AB$120,$D$10:$AB$10,"Add",D24:AB24,"OK")</f>
        <v>0</v>
      </c>
      <c r="AG24" s="29">
        <f t="shared" ref="AG24" si="23">SUMIFS($D25:$AB25,$D$10:$AB$10,"Man",$D24:$AB24,"OK")</f>
        <v>0</v>
      </c>
      <c r="AH24" s="29">
        <f t="shared" ref="AH24" si="24">SUMIFS($D25:$AB25,$D$10:$AB$10,"Add",$D24:$AB24,"OK")</f>
        <v>0</v>
      </c>
      <c r="AI24" s="29">
        <f t="shared" ref="AI24" si="25">SUMIFS($D25:$AB25,$D$10:$AB$10,"Add",$D24:$AB24,"OK",$D$13:$AB$13,"H")</f>
        <v>0</v>
      </c>
      <c r="AJ24" s="29">
        <f t="shared" ref="AJ24" si="26">SUMIFS($D25:$AB25,$D$10:$AB$10,"Add",$D24:$AB24,"OK",$D$13:$AB$13,"L")</f>
        <v>0</v>
      </c>
      <c r="AK24" s="151"/>
      <c r="AL24" s="29" t="str">
        <f>'Mod1 Grades'!V24</f>
        <v>No</v>
      </c>
      <c r="AM24" s="29">
        <f>IF(AL24="Achieved",'Mod1 Settings'!$S$34,IF(AL24="Disabled","n/a",0))</f>
        <v>0</v>
      </c>
      <c r="AN24" s="29" t="str">
        <f>'Mod1 Grades'!X24</f>
        <v>No</v>
      </c>
      <c r="AO24" s="29" t="str">
        <f t="shared" ref="AO24" si="27">IF(AN24="Achieved","No limit for Carrots",IF(AN24="Disabled","n/a","Carrots Limited"))</f>
        <v>Carrots Limited</v>
      </c>
      <c r="AP24" s="29" t="str">
        <f>IF('Mod2 Settings'!$M$34=1,IF(AND(COUNTIFS($D$10:$AB$10,"Add",D19:AB19,"H",D24:AB24,"OK")=COUNTIFS($D$10:$AB$10,"Add",D19:AB19,"H"),SUM(AF24:AH24)&gt;='Mod2 Settings'!$P$34),"Achieved","No"),"Disabled")</f>
        <v>No</v>
      </c>
      <c r="AQ24" s="29">
        <f>IF('Mod2 Settings'!$M$34=1,IF(AP24="Achieved",ROUNDDOWN('Mod2 Settings'!$S$34*'Mod1 Grades'!$N$18,0),0),"n/a")</f>
        <v>0</v>
      </c>
      <c r="AR24" s="29" t="str">
        <f>IF('Mod2 Settings'!$M$35=1,IF(AD24&gt;='Mod2 Settings'!$P$35,"Achieved","No"),"Disabled")</f>
        <v>No</v>
      </c>
      <c r="AS24" s="29" t="s">
        <v>440</v>
      </c>
      <c r="AT24" s="29" t="s">
        <v>440</v>
      </c>
      <c r="AU24" s="29" t="s">
        <v>440</v>
      </c>
      <c r="AV24" s="29" t="s">
        <v>440</v>
      </c>
      <c r="AW24" s="29" t="s">
        <v>440</v>
      </c>
      <c r="AX24" s="29" t="s">
        <v>440</v>
      </c>
      <c r="AY24" s="29" t="s">
        <v>440</v>
      </c>
    </row>
    <row r="25" spans="1:51" ht="15.6" customHeight="1" x14ac:dyDescent="0.25">
      <c r="A25" s="192"/>
      <c r="B25" s="194"/>
      <c r="C25" s="135" t="s">
        <v>309</v>
      </c>
      <c r="D25" s="49"/>
      <c r="E25" s="49"/>
      <c r="F25" s="49"/>
      <c r="G25" s="49"/>
      <c r="H25" s="49"/>
      <c r="I25" s="49"/>
      <c r="J25" s="49"/>
      <c r="K25" s="49"/>
      <c r="L25" s="50"/>
      <c r="M25" s="50"/>
      <c r="N25" s="50"/>
      <c r="O25" s="50"/>
      <c r="P25" s="50"/>
      <c r="Q25" s="50"/>
      <c r="R25" s="50"/>
      <c r="S25" s="50"/>
      <c r="T25" s="50"/>
      <c r="U25" s="50"/>
      <c r="V25" s="50"/>
      <c r="W25" s="50"/>
      <c r="X25" s="50"/>
      <c r="Y25" s="50"/>
      <c r="Z25" s="50"/>
      <c r="AA25" s="50"/>
      <c r="AB25" s="50"/>
      <c r="AC25" s="138">
        <f t="shared" ref="AC25" si="28">SUM(D25:AB25)</f>
        <v>0</v>
      </c>
    </row>
    <row r="26" spans="1:51" ht="15.6" customHeight="1" x14ac:dyDescent="0.25">
      <c r="A26" s="191">
        <f>StudentsSummary!$B15</f>
        <v>5</v>
      </c>
      <c r="B26" s="193" t="str">
        <f>_xlfn.CONCAT(StudentsSummary!$C15," ",StudentsSummary!$D15)</f>
        <v>Surname5 Name5</v>
      </c>
      <c r="C26" s="135" t="s">
        <v>308</v>
      </c>
      <c r="D26" s="49"/>
      <c r="E26" s="49"/>
      <c r="F26" s="49"/>
      <c r="G26" s="49"/>
      <c r="H26" s="49"/>
      <c r="I26" s="49"/>
      <c r="J26" s="49"/>
      <c r="K26" s="49"/>
      <c r="L26" s="50"/>
      <c r="M26" s="50"/>
      <c r="N26" s="50"/>
      <c r="O26" s="50"/>
      <c r="P26" s="50"/>
      <c r="Q26" s="50"/>
      <c r="R26" s="50"/>
      <c r="S26" s="50"/>
      <c r="T26" s="50"/>
      <c r="U26" s="50"/>
      <c r="V26" s="50"/>
      <c r="W26" s="50"/>
      <c r="X26" s="50"/>
      <c r="Y26" s="50"/>
      <c r="Z26" s="50"/>
      <c r="AA26" s="50"/>
      <c r="AB26" s="50"/>
      <c r="AC26" s="138" t="str">
        <f t="shared" ref="AC26" si="29">IF(COUNTIFS($D$10:$AB$10,"Man",D26:AB26,"OK")=COUNTIF($D$10:$AB$10,"Man"),"PASS","FAIL")</f>
        <v>FAIL</v>
      </c>
      <c r="AD26" s="138">
        <f t="shared" ref="AD26" si="30">SUM(AF26,AG26,AH26,AK26,AM26,AQ26,AS26,AU26,AW26,AY26)</f>
        <v>0</v>
      </c>
      <c r="AE26" s="138" t="str">
        <f>IF($AC26&lt;&gt;"PASS","FAIL",IF(AD26&gt;GRADING!$D$36,GRADING!$D$39,IF('Mod2 Grades'!AD26&lt;=GRADING!$J$43,GRADING!$C$43,IF('Mod2 Grades'!AD26&lt;=GRADING!$J$44,GRADING!$C$44,IF('Mod2 Grades'!AD26&lt;=GRADING!$J$45,GRADING!$C$45,IF('Mod2 Grades'!AD26&lt;=GRADING!$J$46,GRADING!$C$46,IF('Mod2 Grades'!AD26&lt;=GRADING!$J$47,GRADING!$C$47,IF('Mod2 Grades'!AD26&lt;=GRADING!$J$48,GRADING!$C$48,IF('Mod2 Grades'!AD26&lt;=GRADING!$J$49,GRADING!$C$49,IF('Mod2 Grades'!AD26&lt;=GRADING!$J$50,GRADING!$C$50,IF('Mod2 Grades'!AD26&lt;=GRADING!$J$51,GRADING!$C$51,IF('Mod2 Grades'!AD26&lt;=GRADING!$J$52,GRADING!$C$52,IF('Mod2 Grades'!AD26&lt;=GRADING!$J$53,GRADING!$C$53,IF('Mod2 Grades'!AD26&lt;=GRADING!$J$54,GRADING!$C$54,IF('Mod2 Grades'!AD26&lt;=GRADING!$J$55,GRADING!$C$55,IF('Mod2 Grades'!AD26&lt;=GRADING!$J$56,GRADING!$J$56,GRADING!$J$57))))))))))))))))</f>
        <v>FAIL</v>
      </c>
      <c r="AF26" s="29">
        <f t="shared" ref="AF26" si="31">SUMIFS($D$120:$AB$120,$D$10:$AB$10,"Add",D26:AB26,"OK")</f>
        <v>0</v>
      </c>
      <c r="AG26" s="29">
        <f t="shared" ref="AG26" si="32">SUMIFS($D27:$AB27,$D$10:$AB$10,"Man",$D26:$AB26,"OK")</f>
        <v>0</v>
      </c>
      <c r="AH26" s="29">
        <f t="shared" ref="AH26" si="33">SUMIFS($D27:$AB27,$D$10:$AB$10,"Add",$D26:$AB26,"OK")</f>
        <v>0</v>
      </c>
      <c r="AI26" s="29">
        <f t="shared" ref="AI26" si="34">SUMIFS($D27:$AB27,$D$10:$AB$10,"Add",$D26:$AB26,"OK",$D$13:$AB$13,"H")</f>
        <v>0</v>
      </c>
      <c r="AJ26" s="29">
        <f t="shared" ref="AJ26" si="35">SUMIFS($D27:$AB27,$D$10:$AB$10,"Add",$D26:$AB26,"OK",$D$13:$AB$13,"L")</f>
        <v>0</v>
      </c>
      <c r="AK26" s="151"/>
      <c r="AL26" s="29" t="str">
        <f>'Mod1 Grades'!V26</f>
        <v>No</v>
      </c>
      <c r="AM26" s="29">
        <f>IF(AL26="Achieved",'Mod1 Settings'!$S$34,IF(AL26="Disabled","n/a",0))</f>
        <v>0</v>
      </c>
      <c r="AN26" s="29" t="str">
        <f>'Mod1 Grades'!X26</f>
        <v>No</v>
      </c>
      <c r="AO26" s="29" t="str">
        <f t="shared" ref="AO26" si="36">IF(AN26="Achieved","No limit for Carrots",IF(AN26="Disabled","n/a","Carrots Limited"))</f>
        <v>Carrots Limited</v>
      </c>
      <c r="AP26" s="29" t="str">
        <f>IF('Mod2 Settings'!$M$34=1,IF(AND(COUNTIFS($D$10:$AB$10,"Add",D21:AB21,"H",D26:AB26,"OK")=COUNTIFS($D$10:$AB$10,"Add",D21:AB21,"H"),SUM(AF26:AH26)&gt;='Mod2 Settings'!$P$34),"Achieved","No"),"Disabled")</f>
        <v>No</v>
      </c>
      <c r="AQ26" s="29">
        <f>IF('Mod2 Settings'!$M$34=1,IF(AP26="Achieved",ROUNDDOWN('Mod2 Settings'!$S$34*'Mod1 Grades'!$N$18,0),0),"n/a")</f>
        <v>0</v>
      </c>
      <c r="AR26" s="29" t="str">
        <f>IF('Mod2 Settings'!$M$35=1,IF(AD26&gt;='Mod2 Settings'!$P$35,"Achieved","No"),"Disabled")</f>
        <v>No</v>
      </c>
      <c r="AS26" s="29" t="s">
        <v>440</v>
      </c>
      <c r="AT26" s="29" t="s">
        <v>440</v>
      </c>
      <c r="AU26" s="29" t="s">
        <v>440</v>
      </c>
      <c r="AV26" s="29" t="s">
        <v>440</v>
      </c>
      <c r="AW26" s="29" t="s">
        <v>440</v>
      </c>
      <c r="AX26" s="29" t="s">
        <v>440</v>
      </c>
      <c r="AY26" s="29" t="s">
        <v>440</v>
      </c>
    </row>
    <row r="27" spans="1:51" ht="15.6" customHeight="1" x14ac:dyDescent="0.25">
      <c r="A27" s="192"/>
      <c r="B27" s="194"/>
      <c r="C27" s="135" t="s">
        <v>309</v>
      </c>
      <c r="D27" s="49"/>
      <c r="E27" s="49"/>
      <c r="F27" s="49"/>
      <c r="G27" s="49"/>
      <c r="H27" s="49"/>
      <c r="I27" s="49"/>
      <c r="J27" s="49"/>
      <c r="K27" s="49"/>
      <c r="L27" s="50"/>
      <c r="M27" s="50"/>
      <c r="N27" s="50"/>
      <c r="O27" s="50"/>
      <c r="P27" s="50"/>
      <c r="Q27" s="50"/>
      <c r="R27" s="50"/>
      <c r="S27" s="50"/>
      <c r="T27" s="50"/>
      <c r="U27" s="50"/>
      <c r="V27" s="50"/>
      <c r="W27" s="50"/>
      <c r="X27" s="50"/>
      <c r="Y27" s="50"/>
      <c r="Z27" s="50"/>
      <c r="AA27" s="50"/>
      <c r="AB27" s="50"/>
      <c r="AC27" s="138">
        <f t="shared" ref="AC27" si="37">SUM(D27:AB27)</f>
        <v>0</v>
      </c>
    </row>
    <row r="28" spans="1:51" ht="15.6" customHeight="1" x14ac:dyDescent="0.25">
      <c r="A28" s="191">
        <f>StudentsSummary!$B16</f>
        <v>6</v>
      </c>
      <c r="B28" s="193" t="str">
        <f>_xlfn.CONCAT(StudentsSummary!$C16," ",StudentsSummary!$D16)</f>
        <v>Surname6 Name6</v>
      </c>
      <c r="C28" s="135" t="s">
        <v>308</v>
      </c>
      <c r="D28" s="49"/>
      <c r="E28" s="49"/>
      <c r="F28" s="49"/>
      <c r="G28" s="49"/>
      <c r="H28" s="49"/>
      <c r="I28" s="49"/>
      <c r="J28" s="49"/>
      <c r="K28" s="49"/>
      <c r="L28" s="50"/>
      <c r="M28" s="50"/>
      <c r="N28" s="50"/>
      <c r="O28" s="50"/>
      <c r="P28" s="50"/>
      <c r="Q28" s="50"/>
      <c r="R28" s="50"/>
      <c r="S28" s="50"/>
      <c r="T28" s="50"/>
      <c r="U28" s="50"/>
      <c r="V28" s="50"/>
      <c r="W28" s="50"/>
      <c r="X28" s="50"/>
      <c r="Y28" s="50"/>
      <c r="Z28" s="50"/>
      <c r="AA28" s="50"/>
      <c r="AB28" s="50"/>
      <c r="AC28" s="138" t="str">
        <f t="shared" ref="AC28" si="38">IF(COUNTIFS($D$10:$AB$10,"Man",D28:AB28,"OK")=COUNTIF($D$10:$AB$10,"Man"),"PASS","FAIL")</f>
        <v>FAIL</v>
      </c>
      <c r="AD28" s="138">
        <f t="shared" ref="AD28" si="39">SUM(AF28,AG28,AH28,AK28,AM28,AQ28,AS28,AU28,AW28,AY28)</f>
        <v>0</v>
      </c>
      <c r="AE28" s="138" t="str">
        <f>IF($AC28&lt;&gt;"PASS","FAIL",IF(AD28&gt;GRADING!$D$36,GRADING!$D$39,IF('Mod2 Grades'!AD28&lt;=GRADING!$J$43,GRADING!$C$43,IF('Mod2 Grades'!AD28&lt;=GRADING!$J$44,GRADING!$C$44,IF('Mod2 Grades'!AD28&lt;=GRADING!$J$45,GRADING!$C$45,IF('Mod2 Grades'!AD28&lt;=GRADING!$J$46,GRADING!$C$46,IF('Mod2 Grades'!AD28&lt;=GRADING!$J$47,GRADING!$C$47,IF('Mod2 Grades'!AD28&lt;=GRADING!$J$48,GRADING!$C$48,IF('Mod2 Grades'!AD28&lt;=GRADING!$J$49,GRADING!$C$49,IF('Mod2 Grades'!AD28&lt;=GRADING!$J$50,GRADING!$C$50,IF('Mod2 Grades'!AD28&lt;=GRADING!$J$51,GRADING!$C$51,IF('Mod2 Grades'!AD28&lt;=GRADING!$J$52,GRADING!$C$52,IF('Mod2 Grades'!AD28&lt;=GRADING!$J$53,GRADING!$C$53,IF('Mod2 Grades'!AD28&lt;=GRADING!$J$54,GRADING!$C$54,IF('Mod2 Grades'!AD28&lt;=GRADING!$J$55,GRADING!$C$55,IF('Mod2 Grades'!AD28&lt;=GRADING!$J$56,GRADING!$J$56,GRADING!$J$57))))))))))))))))</f>
        <v>FAIL</v>
      </c>
      <c r="AF28" s="29">
        <f t="shared" ref="AF28" si="40">SUMIFS($D$120:$AB$120,$D$10:$AB$10,"Add",D28:AB28,"OK")</f>
        <v>0</v>
      </c>
      <c r="AG28" s="29">
        <f t="shared" ref="AG28" si="41">SUMIFS($D29:$AB29,$D$10:$AB$10,"Man",$D28:$AB28,"OK")</f>
        <v>0</v>
      </c>
      <c r="AH28" s="29">
        <f t="shared" ref="AH28" si="42">SUMIFS($D29:$AB29,$D$10:$AB$10,"Add",$D28:$AB28,"OK")</f>
        <v>0</v>
      </c>
      <c r="AI28" s="29">
        <f t="shared" ref="AI28" si="43">SUMIFS($D29:$AB29,$D$10:$AB$10,"Add",$D28:$AB28,"OK",$D$13:$AB$13,"H")</f>
        <v>0</v>
      </c>
      <c r="AJ28" s="29">
        <f t="shared" ref="AJ28" si="44">SUMIFS($D29:$AB29,$D$10:$AB$10,"Add",$D28:$AB28,"OK",$D$13:$AB$13,"L")</f>
        <v>0</v>
      </c>
      <c r="AK28" s="151"/>
      <c r="AL28" s="29" t="str">
        <f>'Mod1 Grades'!V28</f>
        <v>No</v>
      </c>
      <c r="AM28" s="29">
        <f>IF(AL28="Achieved",'Mod1 Settings'!$S$34,IF(AL28="Disabled","n/a",0))</f>
        <v>0</v>
      </c>
      <c r="AN28" s="29" t="str">
        <f>'Mod1 Grades'!X28</f>
        <v>No</v>
      </c>
      <c r="AO28" s="29" t="str">
        <f t="shared" ref="AO28" si="45">IF(AN28="Achieved","No limit for Carrots",IF(AN28="Disabled","n/a","Carrots Limited"))</f>
        <v>Carrots Limited</v>
      </c>
      <c r="AP28" s="29" t="str">
        <f>IF('Mod2 Settings'!$M$34=1,IF(AND(COUNTIFS($D$10:$AB$10,"Add",D23:AB23,"H",D28:AB28,"OK")=COUNTIFS($D$10:$AB$10,"Add",D23:AB23,"H"),SUM(AF28:AH28)&gt;='Mod2 Settings'!$P$34),"Achieved","No"),"Disabled")</f>
        <v>No</v>
      </c>
      <c r="AQ28" s="29">
        <f>IF('Mod2 Settings'!$M$34=1,IF(AP28="Achieved",ROUNDDOWN('Mod2 Settings'!$S$34*'Mod1 Grades'!$N$18,0),0),"n/a")</f>
        <v>0</v>
      </c>
      <c r="AR28" s="29" t="str">
        <f>IF('Mod2 Settings'!$M$35=1,IF(AD28&gt;='Mod2 Settings'!$P$35,"Achieved","No"),"Disabled")</f>
        <v>No</v>
      </c>
      <c r="AS28" s="29" t="s">
        <v>440</v>
      </c>
      <c r="AT28" s="29" t="s">
        <v>440</v>
      </c>
      <c r="AU28" s="29" t="s">
        <v>440</v>
      </c>
      <c r="AV28" s="29" t="s">
        <v>440</v>
      </c>
      <c r="AW28" s="29" t="s">
        <v>440</v>
      </c>
      <c r="AX28" s="29" t="s">
        <v>440</v>
      </c>
      <c r="AY28" s="29" t="s">
        <v>440</v>
      </c>
    </row>
    <row r="29" spans="1:51" ht="15.6" customHeight="1" x14ac:dyDescent="0.25">
      <c r="A29" s="192"/>
      <c r="B29" s="194"/>
      <c r="C29" s="135" t="s">
        <v>309</v>
      </c>
      <c r="D29" s="49"/>
      <c r="E29" s="49"/>
      <c r="F29" s="49"/>
      <c r="G29" s="49"/>
      <c r="H29" s="49"/>
      <c r="I29" s="49"/>
      <c r="J29" s="49"/>
      <c r="K29" s="49"/>
      <c r="L29" s="50"/>
      <c r="M29" s="50"/>
      <c r="N29" s="50"/>
      <c r="O29" s="50"/>
      <c r="P29" s="50"/>
      <c r="Q29" s="50"/>
      <c r="R29" s="50"/>
      <c r="S29" s="50"/>
      <c r="T29" s="50"/>
      <c r="U29" s="50"/>
      <c r="V29" s="50"/>
      <c r="W29" s="50"/>
      <c r="X29" s="50"/>
      <c r="Y29" s="50"/>
      <c r="Z29" s="50"/>
      <c r="AA29" s="50"/>
      <c r="AB29" s="50"/>
      <c r="AC29" s="138">
        <f t="shared" ref="AC29" si="46">SUM(D29:AB29)</f>
        <v>0</v>
      </c>
    </row>
    <row r="30" spans="1:51" ht="18" customHeight="1" x14ac:dyDescent="0.25">
      <c r="A30" s="191">
        <f>StudentsSummary!$B17</f>
        <v>7</v>
      </c>
      <c r="B30" s="193" t="str">
        <f>_xlfn.CONCAT(StudentsSummary!$C17," ",StudentsSummary!$D17)</f>
        <v>Surname7 Name7</v>
      </c>
      <c r="C30" s="135" t="s">
        <v>308</v>
      </c>
      <c r="D30" s="49"/>
      <c r="E30" s="49"/>
      <c r="F30" s="49"/>
      <c r="G30" s="49"/>
      <c r="H30" s="49"/>
      <c r="I30" s="49"/>
      <c r="J30" s="49"/>
      <c r="K30" s="49"/>
      <c r="L30" s="50"/>
      <c r="M30" s="50"/>
      <c r="N30" s="50"/>
      <c r="O30" s="50"/>
      <c r="P30" s="50"/>
      <c r="Q30" s="50"/>
      <c r="R30" s="50"/>
      <c r="S30" s="50"/>
      <c r="T30" s="50"/>
      <c r="U30" s="50"/>
      <c r="V30" s="50"/>
      <c r="W30" s="50"/>
      <c r="X30" s="50"/>
      <c r="Y30" s="50"/>
      <c r="Z30" s="50"/>
      <c r="AA30" s="50"/>
      <c r="AB30" s="50"/>
      <c r="AC30" s="138" t="str">
        <f t="shared" ref="AC30" si="47">IF(COUNTIFS($D$10:$AB$10,"Man",D30:AB30,"OK")=COUNTIF($D$10:$AB$10,"Man"),"PASS","FAIL")</f>
        <v>FAIL</v>
      </c>
      <c r="AD30" s="138">
        <f t="shared" ref="AD30" si="48">SUM(AF30,AG30,AH30,AK30,AM30,AQ30,AS30,AU30,AW30,AY30)</f>
        <v>0</v>
      </c>
      <c r="AE30" s="138" t="str">
        <f>IF($AC30&lt;&gt;"PASS","FAIL",IF(AD30&gt;GRADING!$D$36,GRADING!$D$39,IF('Mod2 Grades'!AD30&lt;=GRADING!$J$43,GRADING!$C$43,IF('Mod2 Grades'!AD30&lt;=GRADING!$J$44,GRADING!$C$44,IF('Mod2 Grades'!AD30&lt;=GRADING!$J$45,GRADING!$C$45,IF('Mod2 Grades'!AD30&lt;=GRADING!$J$46,GRADING!$C$46,IF('Mod2 Grades'!AD30&lt;=GRADING!$J$47,GRADING!$C$47,IF('Mod2 Grades'!AD30&lt;=GRADING!$J$48,GRADING!$C$48,IF('Mod2 Grades'!AD30&lt;=GRADING!$J$49,GRADING!$C$49,IF('Mod2 Grades'!AD30&lt;=GRADING!$J$50,GRADING!$C$50,IF('Mod2 Grades'!AD30&lt;=GRADING!$J$51,GRADING!$C$51,IF('Mod2 Grades'!AD30&lt;=GRADING!$J$52,GRADING!$C$52,IF('Mod2 Grades'!AD30&lt;=GRADING!$J$53,GRADING!$C$53,IF('Mod2 Grades'!AD30&lt;=GRADING!$J$54,GRADING!$C$54,IF('Mod2 Grades'!AD30&lt;=GRADING!$J$55,GRADING!$C$55,IF('Mod2 Grades'!AD30&lt;=GRADING!$J$56,GRADING!$J$56,GRADING!$J$57))))))))))))))))</f>
        <v>FAIL</v>
      </c>
      <c r="AF30" s="29">
        <f t="shared" ref="AF30" si="49">SUMIFS($D$120:$AB$120,$D$10:$AB$10,"Add",D30:AB30,"OK")</f>
        <v>0</v>
      </c>
      <c r="AG30" s="29">
        <f t="shared" ref="AG30" si="50">SUMIFS($D31:$AB31,$D$10:$AB$10,"Man",$D30:$AB30,"OK")</f>
        <v>0</v>
      </c>
      <c r="AH30" s="29">
        <f t="shared" ref="AH30" si="51">SUMIFS($D31:$AB31,$D$10:$AB$10,"Add",$D30:$AB30,"OK")</f>
        <v>0</v>
      </c>
      <c r="AI30" s="29">
        <f t="shared" ref="AI30" si="52">SUMIFS($D31:$AB31,$D$10:$AB$10,"Add",$D30:$AB30,"OK",$D$13:$AB$13,"H")</f>
        <v>0</v>
      </c>
      <c r="AJ30" s="29">
        <f t="shared" ref="AJ30" si="53">SUMIFS($D31:$AB31,$D$10:$AB$10,"Add",$D30:$AB30,"OK",$D$13:$AB$13,"L")</f>
        <v>0</v>
      </c>
      <c r="AK30" s="151"/>
      <c r="AL30" s="29" t="str">
        <f>'Mod1 Grades'!V30</f>
        <v>No</v>
      </c>
      <c r="AM30" s="29">
        <f>IF(AL30="Achieved",'Mod1 Settings'!$S$34,IF(AL30="Disabled","n/a",0))</f>
        <v>0</v>
      </c>
      <c r="AN30" s="29" t="str">
        <f>'Mod1 Grades'!X30</f>
        <v>No</v>
      </c>
      <c r="AO30" s="29" t="str">
        <f t="shared" ref="AO30" si="54">IF(AN30="Achieved","No limit for Carrots",IF(AN30="Disabled","n/a","Carrots Limited"))</f>
        <v>Carrots Limited</v>
      </c>
      <c r="AP30" s="29" t="str">
        <f>IF('Mod2 Settings'!$M$34=1,IF(AND(COUNTIFS($D$10:$AB$10,"Add",D25:AB25,"H",D30:AB30,"OK")=COUNTIFS($D$10:$AB$10,"Add",D25:AB25,"H"),SUM(AF30:AH30)&gt;='Mod2 Settings'!$P$34),"Achieved","No"),"Disabled")</f>
        <v>No</v>
      </c>
      <c r="AQ30" s="29">
        <f>IF('Mod2 Settings'!$M$34=1,IF(AP30="Achieved",ROUNDDOWN('Mod2 Settings'!$S$34*'Mod1 Grades'!$N$18,0),0),"n/a")</f>
        <v>0</v>
      </c>
      <c r="AR30" s="29" t="str">
        <f>IF('Mod2 Settings'!$M$35=1,IF(AD30&gt;='Mod2 Settings'!$P$35,"Achieved","No"),"Disabled")</f>
        <v>No</v>
      </c>
      <c r="AS30" s="29" t="s">
        <v>440</v>
      </c>
      <c r="AT30" s="29" t="s">
        <v>440</v>
      </c>
      <c r="AU30" s="29" t="s">
        <v>440</v>
      </c>
      <c r="AV30" s="29" t="s">
        <v>440</v>
      </c>
      <c r="AW30" s="29" t="s">
        <v>440</v>
      </c>
      <c r="AX30" s="29" t="s">
        <v>440</v>
      </c>
      <c r="AY30" s="29" t="s">
        <v>440</v>
      </c>
    </row>
    <row r="31" spans="1:51" ht="18" customHeight="1" x14ac:dyDescent="0.25">
      <c r="A31" s="192"/>
      <c r="B31" s="194"/>
      <c r="C31" s="135" t="s">
        <v>309</v>
      </c>
      <c r="D31" s="49"/>
      <c r="E31" s="49"/>
      <c r="F31" s="49"/>
      <c r="G31" s="49"/>
      <c r="H31" s="49"/>
      <c r="I31" s="49"/>
      <c r="J31" s="49"/>
      <c r="K31" s="49"/>
      <c r="L31" s="50"/>
      <c r="M31" s="50"/>
      <c r="N31" s="50"/>
      <c r="O31" s="50"/>
      <c r="P31" s="50"/>
      <c r="Q31" s="50"/>
      <c r="R31" s="50"/>
      <c r="S31" s="50"/>
      <c r="T31" s="50"/>
      <c r="U31" s="50"/>
      <c r="V31" s="50"/>
      <c r="W31" s="50"/>
      <c r="X31" s="50"/>
      <c r="Y31" s="50"/>
      <c r="Z31" s="50"/>
      <c r="AA31" s="50"/>
      <c r="AB31" s="50"/>
      <c r="AC31" s="138">
        <f t="shared" ref="AC31" si="55">SUM(D31:AB31)</f>
        <v>0</v>
      </c>
    </row>
    <row r="32" spans="1:51" ht="18" customHeight="1" x14ac:dyDescent="0.25">
      <c r="A32" s="191">
        <f>StudentsSummary!$B18</f>
        <v>8</v>
      </c>
      <c r="B32" s="193" t="str">
        <f>_xlfn.CONCAT(StudentsSummary!$C18," ",StudentsSummary!$D18)</f>
        <v>Surname8 Name8</v>
      </c>
      <c r="C32" s="135" t="s">
        <v>308</v>
      </c>
      <c r="D32" s="49"/>
      <c r="E32" s="49"/>
      <c r="F32" s="49"/>
      <c r="G32" s="49"/>
      <c r="H32" s="49"/>
      <c r="I32" s="49"/>
      <c r="J32" s="49"/>
      <c r="K32" s="49"/>
      <c r="L32" s="50"/>
      <c r="M32" s="50"/>
      <c r="N32" s="50"/>
      <c r="O32" s="50"/>
      <c r="P32" s="50"/>
      <c r="Q32" s="50"/>
      <c r="R32" s="50"/>
      <c r="S32" s="50"/>
      <c r="T32" s="50"/>
      <c r="U32" s="50"/>
      <c r="V32" s="50"/>
      <c r="W32" s="50"/>
      <c r="X32" s="50"/>
      <c r="Y32" s="50"/>
      <c r="Z32" s="50"/>
      <c r="AA32" s="50"/>
      <c r="AB32" s="50"/>
      <c r="AC32" s="138" t="str">
        <f t="shared" ref="AC32" si="56">IF(COUNTIFS($D$10:$AB$10,"Man",D32:AB32,"OK")=COUNTIF($D$10:$AB$10,"Man"),"PASS","FAIL")</f>
        <v>FAIL</v>
      </c>
      <c r="AD32" s="138">
        <f t="shared" ref="AD32" si="57">SUM(AF32,AG32,AH32,AK32,AM32,AQ32,AS32,AU32,AW32,AY32)</f>
        <v>0</v>
      </c>
      <c r="AE32" s="138" t="str">
        <f>IF($AC32&lt;&gt;"PASS","FAIL",IF(AD32&gt;GRADING!$D$36,GRADING!$D$39,IF('Mod2 Grades'!AD32&lt;=GRADING!$J$43,GRADING!$C$43,IF('Mod2 Grades'!AD32&lt;=GRADING!$J$44,GRADING!$C$44,IF('Mod2 Grades'!AD32&lt;=GRADING!$J$45,GRADING!$C$45,IF('Mod2 Grades'!AD32&lt;=GRADING!$J$46,GRADING!$C$46,IF('Mod2 Grades'!AD32&lt;=GRADING!$J$47,GRADING!$C$47,IF('Mod2 Grades'!AD32&lt;=GRADING!$J$48,GRADING!$C$48,IF('Mod2 Grades'!AD32&lt;=GRADING!$J$49,GRADING!$C$49,IF('Mod2 Grades'!AD32&lt;=GRADING!$J$50,GRADING!$C$50,IF('Mod2 Grades'!AD32&lt;=GRADING!$J$51,GRADING!$C$51,IF('Mod2 Grades'!AD32&lt;=GRADING!$J$52,GRADING!$C$52,IF('Mod2 Grades'!AD32&lt;=GRADING!$J$53,GRADING!$C$53,IF('Mod2 Grades'!AD32&lt;=GRADING!$J$54,GRADING!$C$54,IF('Mod2 Grades'!AD32&lt;=GRADING!$J$55,GRADING!$C$55,IF('Mod2 Grades'!AD32&lt;=GRADING!$J$56,GRADING!$J$56,GRADING!$J$57))))))))))))))))</f>
        <v>FAIL</v>
      </c>
      <c r="AF32" s="29">
        <f t="shared" ref="AF32" si="58">SUMIFS($D$120:$AB$120,$D$10:$AB$10,"Add",D32:AB32,"OK")</f>
        <v>0</v>
      </c>
      <c r="AG32" s="29">
        <f t="shared" ref="AG32" si="59">SUMIFS($D33:$AB33,$D$10:$AB$10,"Man",$D32:$AB32,"OK")</f>
        <v>0</v>
      </c>
      <c r="AH32" s="29">
        <f t="shared" ref="AH32" si="60">SUMIFS($D33:$AB33,$D$10:$AB$10,"Add",$D32:$AB32,"OK")</f>
        <v>0</v>
      </c>
      <c r="AI32" s="29">
        <f t="shared" ref="AI32" si="61">SUMIFS($D33:$AB33,$D$10:$AB$10,"Add",$D32:$AB32,"OK",$D$13:$AB$13,"H")</f>
        <v>0</v>
      </c>
      <c r="AJ32" s="29">
        <f t="shared" ref="AJ32" si="62">SUMIFS($D33:$AB33,$D$10:$AB$10,"Add",$D32:$AB32,"OK",$D$13:$AB$13,"L")</f>
        <v>0</v>
      </c>
      <c r="AK32" s="151"/>
      <c r="AL32" s="29" t="str">
        <f>'Mod1 Grades'!V32</f>
        <v>No</v>
      </c>
      <c r="AM32" s="29">
        <f>IF(AL32="Achieved",'Mod1 Settings'!$S$34,IF(AL32="Disabled","n/a",0))</f>
        <v>0</v>
      </c>
      <c r="AN32" s="29" t="str">
        <f>'Mod1 Grades'!X32</f>
        <v>No</v>
      </c>
      <c r="AO32" s="29" t="str">
        <f t="shared" ref="AO32" si="63">IF(AN32="Achieved","No limit for Carrots",IF(AN32="Disabled","n/a","Carrots Limited"))</f>
        <v>Carrots Limited</v>
      </c>
      <c r="AP32" s="29" t="str">
        <f>IF('Mod2 Settings'!$M$34=1,IF(AND(COUNTIFS($D$10:$AB$10,"Add",D27:AB27,"H",D32:AB32,"OK")=COUNTIFS($D$10:$AB$10,"Add",D27:AB27,"H"),SUM(AF32:AH32)&gt;='Mod2 Settings'!$P$34),"Achieved","No"),"Disabled")</f>
        <v>No</v>
      </c>
      <c r="AQ32" s="29">
        <f>IF('Mod2 Settings'!$M$34=1,IF(AP32="Achieved",ROUNDDOWN('Mod2 Settings'!$S$34*'Mod1 Grades'!$N$18,0),0),"n/a")</f>
        <v>0</v>
      </c>
      <c r="AR32" s="29" t="str">
        <f>IF('Mod2 Settings'!$M$35=1,IF(AD32&gt;='Mod2 Settings'!$P$35,"Achieved","No"),"Disabled")</f>
        <v>No</v>
      </c>
      <c r="AS32" s="29" t="s">
        <v>440</v>
      </c>
      <c r="AT32" s="29" t="s">
        <v>440</v>
      </c>
      <c r="AU32" s="29" t="s">
        <v>440</v>
      </c>
      <c r="AV32" s="29" t="s">
        <v>440</v>
      </c>
      <c r="AW32" s="29" t="s">
        <v>440</v>
      </c>
      <c r="AX32" s="29" t="s">
        <v>440</v>
      </c>
      <c r="AY32" s="29" t="s">
        <v>440</v>
      </c>
    </row>
    <row r="33" spans="1:51" ht="18" customHeight="1" x14ac:dyDescent="0.25">
      <c r="A33" s="192"/>
      <c r="B33" s="194"/>
      <c r="C33" s="135" t="s">
        <v>309</v>
      </c>
      <c r="D33" s="49"/>
      <c r="E33" s="49"/>
      <c r="F33" s="49"/>
      <c r="G33" s="49"/>
      <c r="H33" s="49"/>
      <c r="I33" s="49"/>
      <c r="J33" s="49"/>
      <c r="K33" s="49"/>
      <c r="L33" s="50"/>
      <c r="M33" s="50"/>
      <c r="N33" s="50"/>
      <c r="O33" s="50"/>
      <c r="P33" s="50"/>
      <c r="Q33" s="50"/>
      <c r="R33" s="50"/>
      <c r="S33" s="50"/>
      <c r="T33" s="50"/>
      <c r="U33" s="50"/>
      <c r="V33" s="50"/>
      <c r="W33" s="50"/>
      <c r="X33" s="50"/>
      <c r="Y33" s="50"/>
      <c r="Z33" s="50"/>
      <c r="AA33" s="50"/>
      <c r="AB33" s="50"/>
      <c r="AC33" s="138">
        <f t="shared" ref="AC33" si="64">SUM(D33:AB33)</f>
        <v>0</v>
      </c>
    </row>
    <row r="34" spans="1:51" ht="18" customHeight="1" x14ac:dyDescent="0.25">
      <c r="A34" s="191">
        <f>StudentsSummary!$B19</f>
        <v>9</v>
      </c>
      <c r="B34" s="193" t="str">
        <f>_xlfn.CONCAT(StudentsSummary!$C19," ",StudentsSummary!$D19)</f>
        <v>Surname9 Name9</v>
      </c>
      <c r="C34" s="135" t="s">
        <v>308</v>
      </c>
      <c r="D34" s="49"/>
      <c r="E34" s="49"/>
      <c r="F34" s="49"/>
      <c r="G34" s="49"/>
      <c r="H34" s="49"/>
      <c r="I34" s="49"/>
      <c r="J34" s="49"/>
      <c r="K34" s="49"/>
      <c r="L34" s="50"/>
      <c r="M34" s="50"/>
      <c r="N34" s="50"/>
      <c r="O34" s="50"/>
      <c r="P34" s="50"/>
      <c r="Q34" s="50"/>
      <c r="R34" s="50"/>
      <c r="S34" s="50"/>
      <c r="T34" s="50"/>
      <c r="U34" s="50"/>
      <c r="V34" s="50"/>
      <c r="W34" s="50"/>
      <c r="X34" s="50"/>
      <c r="Y34" s="50"/>
      <c r="Z34" s="50"/>
      <c r="AA34" s="50"/>
      <c r="AB34" s="50"/>
      <c r="AC34" s="138" t="str">
        <f t="shared" ref="AC34" si="65">IF(COUNTIFS($D$10:$AB$10,"Man",D34:AB34,"OK")=COUNTIF($D$10:$AB$10,"Man"),"PASS","FAIL")</f>
        <v>FAIL</v>
      </c>
      <c r="AD34" s="138">
        <f t="shared" ref="AD34" si="66">SUM(AF34,AG34,AH34,AK34,AM34,AQ34,AS34,AU34,AW34,AY34)</f>
        <v>0</v>
      </c>
      <c r="AE34" s="138" t="str">
        <f>IF($AC34&lt;&gt;"PASS","FAIL",IF(AD34&gt;GRADING!$D$36,GRADING!$D$39,IF('Mod2 Grades'!AD34&lt;=GRADING!$J$43,GRADING!$C$43,IF('Mod2 Grades'!AD34&lt;=GRADING!$J$44,GRADING!$C$44,IF('Mod2 Grades'!AD34&lt;=GRADING!$J$45,GRADING!$C$45,IF('Mod2 Grades'!AD34&lt;=GRADING!$J$46,GRADING!$C$46,IF('Mod2 Grades'!AD34&lt;=GRADING!$J$47,GRADING!$C$47,IF('Mod2 Grades'!AD34&lt;=GRADING!$J$48,GRADING!$C$48,IF('Mod2 Grades'!AD34&lt;=GRADING!$J$49,GRADING!$C$49,IF('Mod2 Grades'!AD34&lt;=GRADING!$J$50,GRADING!$C$50,IF('Mod2 Grades'!AD34&lt;=GRADING!$J$51,GRADING!$C$51,IF('Mod2 Grades'!AD34&lt;=GRADING!$J$52,GRADING!$C$52,IF('Mod2 Grades'!AD34&lt;=GRADING!$J$53,GRADING!$C$53,IF('Mod2 Grades'!AD34&lt;=GRADING!$J$54,GRADING!$C$54,IF('Mod2 Grades'!AD34&lt;=GRADING!$J$55,GRADING!$C$55,IF('Mod2 Grades'!AD34&lt;=GRADING!$J$56,GRADING!$J$56,GRADING!$J$57))))))))))))))))</f>
        <v>FAIL</v>
      </c>
      <c r="AF34" s="29">
        <f t="shared" ref="AF34" si="67">SUMIFS($D$120:$AB$120,$D$10:$AB$10,"Add",D34:AB34,"OK")</f>
        <v>0</v>
      </c>
      <c r="AG34" s="29">
        <f t="shared" ref="AG34" si="68">SUMIFS($D35:$AB35,$D$10:$AB$10,"Man",$D34:$AB34,"OK")</f>
        <v>0</v>
      </c>
      <c r="AH34" s="29">
        <f t="shared" ref="AH34" si="69">SUMIFS($D35:$AB35,$D$10:$AB$10,"Add",$D34:$AB34,"OK")</f>
        <v>0</v>
      </c>
      <c r="AI34" s="29">
        <f t="shared" ref="AI34" si="70">SUMIFS($D35:$AB35,$D$10:$AB$10,"Add",$D34:$AB34,"OK",$D$13:$AB$13,"H")</f>
        <v>0</v>
      </c>
      <c r="AJ34" s="29">
        <f t="shared" ref="AJ34" si="71">SUMIFS($D35:$AB35,$D$10:$AB$10,"Add",$D34:$AB34,"OK",$D$13:$AB$13,"L")</f>
        <v>0</v>
      </c>
      <c r="AK34" s="151"/>
      <c r="AL34" s="29" t="str">
        <f>'Mod1 Grades'!V34</f>
        <v>No</v>
      </c>
      <c r="AM34" s="29">
        <f>IF(AL34="Achieved",'Mod1 Settings'!$S$34,IF(AL34="Disabled","n/a",0))</f>
        <v>0</v>
      </c>
      <c r="AN34" s="29" t="str">
        <f>'Mod1 Grades'!X34</f>
        <v>No</v>
      </c>
      <c r="AO34" s="29" t="str">
        <f t="shared" ref="AO34" si="72">IF(AN34="Achieved","No limit for Carrots",IF(AN34="Disabled","n/a","Carrots Limited"))</f>
        <v>Carrots Limited</v>
      </c>
      <c r="AP34" s="29" t="str">
        <f>IF('Mod2 Settings'!$M$34=1,IF(AND(COUNTIFS($D$10:$AB$10,"Add",D29:AB29,"H",D34:AB34,"OK")=COUNTIFS($D$10:$AB$10,"Add",D29:AB29,"H"),SUM(AF34:AH34)&gt;='Mod2 Settings'!$P$34),"Achieved","No"),"Disabled")</f>
        <v>No</v>
      </c>
      <c r="AQ34" s="29">
        <f>IF('Mod2 Settings'!$M$34=1,IF(AP34="Achieved",ROUNDDOWN('Mod2 Settings'!$S$34*'Mod1 Grades'!$N$18,0),0),"n/a")</f>
        <v>0</v>
      </c>
      <c r="AR34" s="29" t="str">
        <f>IF('Mod2 Settings'!$M$35=1,IF(AD34&gt;='Mod2 Settings'!$P$35,"Achieved","No"),"Disabled")</f>
        <v>No</v>
      </c>
      <c r="AS34" s="29" t="s">
        <v>440</v>
      </c>
      <c r="AT34" s="29" t="s">
        <v>440</v>
      </c>
      <c r="AU34" s="29" t="s">
        <v>440</v>
      </c>
      <c r="AV34" s="29" t="s">
        <v>440</v>
      </c>
      <c r="AW34" s="29" t="s">
        <v>440</v>
      </c>
      <c r="AX34" s="29" t="s">
        <v>440</v>
      </c>
      <c r="AY34" s="29" t="s">
        <v>440</v>
      </c>
    </row>
    <row r="35" spans="1:51" ht="18" customHeight="1" x14ac:dyDescent="0.25">
      <c r="A35" s="192"/>
      <c r="B35" s="194"/>
      <c r="C35" s="135" t="s">
        <v>309</v>
      </c>
      <c r="D35" s="49"/>
      <c r="E35" s="49"/>
      <c r="F35" s="49"/>
      <c r="G35" s="49"/>
      <c r="H35" s="49"/>
      <c r="I35" s="49"/>
      <c r="J35" s="49"/>
      <c r="K35" s="49"/>
      <c r="L35" s="50"/>
      <c r="M35" s="50"/>
      <c r="N35" s="50"/>
      <c r="O35" s="50"/>
      <c r="P35" s="50"/>
      <c r="Q35" s="50"/>
      <c r="R35" s="50"/>
      <c r="S35" s="50"/>
      <c r="T35" s="50"/>
      <c r="U35" s="50"/>
      <c r="V35" s="50"/>
      <c r="W35" s="50"/>
      <c r="X35" s="50"/>
      <c r="Y35" s="50"/>
      <c r="Z35" s="50"/>
      <c r="AA35" s="50"/>
      <c r="AB35" s="50"/>
      <c r="AC35" s="138">
        <f t="shared" ref="AC35" si="73">SUM(D35:AB35)</f>
        <v>0</v>
      </c>
    </row>
    <row r="36" spans="1:51" ht="18" customHeight="1" x14ac:dyDescent="0.25">
      <c r="A36" s="191">
        <f>StudentsSummary!$B20</f>
        <v>10</v>
      </c>
      <c r="B36" s="193" t="str">
        <f>_xlfn.CONCAT(StudentsSummary!$C20," ",StudentsSummary!$D20)</f>
        <v>Surname10 Name10</v>
      </c>
      <c r="C36" s="135" t="s">
        <v>308</v>
      </c>
      <c r="D36" s="49"/>
      <c r="E36" s="49"/>
      <c r="F36" s="49"/>
      <c r="G36" s="49"/>
      <c r="H36" s="49"/>
      <c r="I36" s="49"/>
      <c r="J36" s="49"/>
      <c r="K36" s="49"/>
      <c r="L36" s="50"/>
      <c r="M36" s="50"/>
      <c r="N36" s="50"/>
      <c r="O36" s="50"/>
      <c r="P36" s="50"/>
      <c r="Q36" s="50"/>
      <c r="R36" s="50"/>
      <c r="S36" s="50"/>
      <c r="T36" s="50"/>
      <c r="U36" s="50"/>
      <c r="V36" s="50"/>
      <c r="W36" s="50"/>
      <c r="X36" s="50"/>
      <c r="Y36" s="50"/>
      <c r="Z36" s="50"/>
      <c r="AA36" s="50"/>
      <c r="AB36" s="50"/>
      <c r="AC36" s="138" t="str">
        <f t="shared" ref="AC36" si="74">IF(COUNTIFS($D$10:$AB$10,"Man",D36:AB36,"OK")=COUNTIF($D$10:$AB$10,"Man"),"PASS","FAIL")</f>
        <v>FAIL</v>
      </c>
      <c r="AD36" s="138">
        <f t="shared" ref="AD36" si="75">SUM(AF36,AG36,AH36,AK36,AM36,AQ36,AS36,AU36,AW36,AY36)</f>
        <v>0</v>
      </c>
      <c r="AE36" s="138" t="str">
        <f>IF($AC36&lt;&gt;"PASS","FAIL",IF(AD36&gt;GRADING!$D$36,GRADING!$D$39,IF('Mod2 Grades'!AD36&lt;=GRADING!$J$43,GRADING!$C$43,IF('Mod2 Grades'!AD36&lt;=GRADING!$J$44,GRADING!$C$44,IF('Mod2 Grades'!AD36&lt;=GRADING!$J$45,GRADING!$C$45,IF('Mod2 Grades'!AD36&lt;=GRADING!$J$46,GRADING!$C$46,IF('Mod2 Grades'!AD36&lt;=GRADING!$J$47,GRADING!$C$47,IF('Mod2 Grades'!AD36&lt;=GRADING!$J$48,GRADING!$C$48,IF('Mod2 Grades'!AD36&lt;=GRADING!$J$49,GRADING!$C$49,IF('Mod2 Grades'!AD36&lt;=GRADING!$J$50,GRADING!$C$50,IF('Mod2 Grades'!AD36&lt;=GRADING!$J$51,GRADING!$C$51,IF('Mod2 Grades'!AD36&lt;=GRADING!$J$52,GRADING!$C$52,IF('Mod2 Grades'!AD36&lt;=GRADING!$J$53,GRADING!$C$53,IF('Mod2 Grades'!AD36&lt;=GRADING!$J$54,GRADING!$C$54,IF('Mod2 Grades'!AD36&lt;=GRADING!$J$55,GRADING!$C$55,IF('Mod2 Grades'!AD36&lt;=GRADING!$J$56,GRADING!$J$56,GRADING!$J$57))))))))))))))))</f>
        <v>FAIL</v>
      </c>
      <c r="AF36" s="29">
        <f t="shared" ref="AF36" si="76">SUMIFS($D$120:$AB$120,$D$10:$AB$10,"Add",D36:AB36,"OK")</f>
        <v>0</v>
      </c>
      <c r="AG36" s="29">
        <f t="shared" ref="AG36" si="77">SUMIFS($D37:$AB37,$D$10:$AB$10,"Man",$D36:$AB36,"OK")</f>
        <v>0</v>
      </c>
      <c r="AH36" s="29">
        <f t="shared" ref="AH36" si="78">SUMIFS($D37:$AB37,$D$10:$AB$10,"Add",$D36:$AB36,"OK")</f>
        <v>0</v>
      </c>
      <c r="AI36" s="29">
        <f t="shared" ref="AI36" si="79">SUMIFS($D37:$AB37,$D$10:$AB$10,"Add",$D36:$AB36,"OK",$D$13:$AB$13,"H")</f>
        <v>0</v>
      </c>
      <c r="AJ36" s="29">
        <f t="shared" ref="AJ36" si="80">SUMIFS($D37:$AB37,$D$10:$AB$10,"Add",$D36:$AB36,"OK",$D$13:$AB$13,"L")</f>
        <v>0</v>
      </c>
      <c r="AK36" s="151"/>
      <c r="AL36" s="29" t="str">
        <f>'Mod1 Grades'!V36</f>
        <v>No</v>
      </c>
      <c r="AM36" s="29">
        <f>IF(AL36="Achieved",'Mod1 Settings'!$S$34,IF(AL36="Disabled","n/a",0))</f>
        <v>0</v>
      </c>
      <c r="AN36" s="29" t="str">
        <f>'Mod1 Grades'!X36</f>
        <v>No</v>
      </c>
      <c r="AO36" s="29" t="str">
        <f t="shared" ref="AO36" si="81">IF(AN36="Achieved","No limit for Carrots",IF(AN36="Disabled","n/a","Carrots Limited"))</f>
        <v>Carrots Limited</v>
      </c>
      <c r="AP36" s="29" t="str">
        <f>IF('Mod2 Settings'!$M$34=1,IF(AND(COUNTIFS($D$10:$AB$10,"Add",D31:AB31,"H",D36:AB36,"OK")=COUNTIFS($D$10:$AB$10,"Add",D31:AB31,"H"),SUM(AF36:AH36)&gt;='Mod2 Settings'!$P$34),"Achieved","No"),"Disabled")</f>
        <v>No</v>
      </c>
      <c r="AQ36" s="29">
        <f>IF('Mod2 Settings'!$M$34=1,IF(AP36="Achieved",ROUNDDOWN('Mod2 Settings'!$S$34*'Mod1 Grades'!$N$18,0),0),"n/a")</f>
        <v>0</v>
      </c>
      <c r="AR36" s="29" t="str">
        <f>IF('Mod2 Settings'!$M$35=1,IF(AD36&gt;='Mod2 Settings'!$P$35,"Achieved","No"),"Disabled")</f>
        <v>No</v>
      </c>
      <c r="AS36" s="29" t="s">
        <v>440</v>
      </c>
      <c r="AT36" s="29" t="s">
        <v>440</v>
      </c>
      <c r="AU36" s="29" t="s">
        <v>440</v>
      </c>
      <c r="AV36" s="29" t="s">
        <v>440</v>
      </c>
      <c r="AW36" s="29" t="s">
        <v>440</v>
      </c>
      <c r="AX36" s="29" t="s">
        <v>440</v>
      </c>
      <c r="AY36" s="29" t="s">
        <v>440</v>
      </c>
    </row>
    <row r="37" spans="1:51" ht="18" customHeight="1" x14ac:dyDescent="0.25">
      <c r="A37" s="192"/>
      <c r="B37" s="194"/>
      <c r="C37" s="135" t="s">
        <v>309</v>
      </c>
      <c r="D37" s="49"/>
      <c r="E37" s="49"/>
      <c r="F37" s="49"/>
      <c r="G37" s="49"/>
      <c r="H37" s="49"/>
      <c r="I37" s="49"/>
      <c r="J37" s="49"/>
      <c r="K37" s="49"/>
      <c r="L37" s="50"/>
      <c r="M37" s="50"/>
      <c r="N37" s="50"/>
      <c r="O37" s="50"/>
      <c r="P37" s="50"/>
      <c r="Q37" s="50"/>
      <c r="R37" s="50"/>
      <c r="S37" s="50"/>
      <c r="T37" s="50"/>
      <c r="U37" s="50"/>
      <c r="V37" s="50"/>
      <c r="W37" s="50"/>
      <c r="X37" s="50"/>
      <c r="Y37" s="50"/>
      <c r="Z37" s="50"/>
      <c r="AA37" s="50"/>
      <c r="AB37" s="50"/>
      <c r="AC37" s="138">
        <f t="shared" ref="AC37" si="82">SUM(D37:AB37)</f>
        <v>0</v>
      </c>
    </row>
    <row r="38" spans="1:51" ht="18" customHeight="1" x14ac:dyDescent="0.25">
      <c r="A38" s="191">
        <f>StudentsSummary!$B21</f>
        <v>11</v>
      </c>
      <c r="B38" s="193" t="str">
        <f>_xlfn.CONCAT(StudentsSummary!$C21," ",StudentsSummary!$D21)</f>
        <v>Surname11 Name11</v>
      </c>
      <c r="C38" s="135" t="s">
        <v>308</v>
      </c>
      <c r="D38" s="49"/>
      <c r="E38" s="49"/>
      <c r="F38" s="49"/>
      <c r="G38" s="49"/>
      <c r="H38" s="49"/>
      <c r="I38" s="49"/>
      <c r="J38" s="49"/>
      <c r="K38" s="49"/>
      <c r="L38" s="50"/>
      <c r="M38" s="50"/>
      <c r="N38" s="50"/>
      <c r="O38" s="50"/>
      <c r="P38" s="50"/>
      <c r="Q38" s="50"/>
      <c r="R38" s="50"/>
      <c r="S38" s="50"/>
      <c r="T38" s="50"/>
      <c r="U38" s="50"/>
      <c r="V38" s="50"/>
      <c r="W38" s="50"/>
      <c r="X38" s="50"/>
      <c r="Y38" s="50"/>
      <c r="Z38" s="50"/>
      <c r="AA38" s="50"/>
      <c r="AB38" s="50"/>
      <c r="AC38" s="138" t="str">
        <f t="shared" ref="AC38" si="83">IF(COUNTIFS($D$10:$AB$10,"Man",D38:AB38,"OK")=COUNTIF($D$10:$AB$10,"Man"),"PASS","FAIL")</f>
        <v>FAIL</v>
      </c>
      <c r="AD38" s="138">
        <f t="shared" ref="AD38" si="84">SUM(AF38,AG38,AH38,AK38,AM38,AQ38,AS38,AU38,AW38,AY38)</f>
        <v>0</v>
      </c>
      <c r="AE38" s="138" t="str">
        <f>IF($AC38&lt;&gt;"PASS","FAIL",IF(AD38&gt;GRADING!$D$36,GRADING!$D$39,IF('Mod2 Grades'!AD38&lt;=GRADING!$J$43,GRADING!$C$43,IF('Mod2 Grades'!AD38&lt;=GRADING!$J$44,GRADING!$C$44,IF('Mod2 Grades'!AD38&lt;=GRADING!$J$45,GRADING!$C$45,IF('Mod2 Grades'!AD38&lt;=GRADING!$J$46,GRADING!$C$46,IF('Mod2 Grades'!AD38&lt;=GRADING!$J$47,GRADING!$C$47,IF('Mod2 Grades'!AD38&lt;=GRADING!$J$48,GRADING!$C$48,IF('Mod2 Grades'!AD38&lt;=GRADING!$J$49,GRADING!$C$49,IF('Mod2 Grades'!AD38&lt;=GRADING!$J$50,GRADING!$C$50,IF('Mod2 Grades'!AD38&lt;=GRADING!$J$51,GRADING!$C$51,IF('Mod2 Grades'!AD38&lt;=GRADING!$J$52,GRADING!$C$52,IF('Mod2 Grades'!AD38&lt;=GRADING!$J$53,GRADING!$C$53,IF('Mod2 Grades'!AD38&lt;=GRADING!$J$54,GRADING!$C$54,IF('Mod2 Grades'!AD38&lt;=GRADING!$J$55,GRADING!$C$55,IF('Mod2 Grades'!AD38&lt;=GRADING!$J$56,GRADING!$J$56,GRADING!$J$57))))))))))))))))</f>
        <v>FAIL</v>
      </c>
      <c r="AF38" s="29">
        <f t="shared" ref="AF38" si="85">SUMIFS($D$120:$AB$120,$D$10:$AB$10,"Add",D38:AB38,"OK")</f>
        <v>0</v>
      </c>
      <c r="AG38" s="29">
        <f t="shared" ref="AG38" si="86">SUMIFS($D39:$AB39,$D$10:$AB$10,"Man",$D38:$AB38,"OK")</f>
        <v>0</v>
      </c>
      <c r="AH38" s="29">
        <f t="shared" ref="AH38" si="87">SUMIFS($D39:$AB39,$D$10:$AB$10,"Add",$D38:$AB38,"OK")</f>
        <v>0</v>
      </c>
      <c r="AI38" s="29">
        <f t="shared" ref="AI38" si="88">SUMIFS($D39:$AB39,$D$10:$AB$10,"Add",$D38:$AB38,"OK",$D$13:$AB$13,"H")</f>
        <v>0</v>
      </c>
      <c r="AJ38" s="29">
        <f t="shared" ref="AJ38" si="89">SUMIFS($D39:$AB39,$D$10:$AB$10,"Add",$D38:$AB38,"OK",$D$13:$AB$13,"L")</f>
        <v>0</v>
      </c>
      <c r="AK38" s="151"/>
      <c r="AL38" s="29" t="str">
        <f>'Mod1 Grades'!V38</f>
        <v>No</v>
      </c>
      <c r="AM38" s="29">
        <f>IF(AL38="Achieved",'Mod1 Settings'!$S$34,IF(AL38="Disabled","n/a",0))</f>
        <v>0</v>
      </c>
      <c r="AN38" s="29" t="str">
        <f>'Mod1 Grades'!X38</f>
        <v>No</v>
      </c>
      <c r="AO38" s="29" t="str">
        <f t="shared" ref="AO38" si="90">IF(AN38="Achieved","No limit for Carrots",IF(AN38="Disabled","n/a","Carrots Limited"))</f>
        <v>Carrots Limited</v>
      </c>
      <c r="AP38" s="29" t="str">
        <f>IF('Mod2 Settings'!$M$34=1,IF(AND(COUNTIFS($D$10:$AB$10,"Add",D33:AB33,"H",D38:AB38,"OK")=COUNTIFS($D$10:$AB$10,"Add",D33:AB33,"H"),SUM(AF38:AH38)&gt;='Mod2 Settings'!$P$34),"Achieved","No"),"Disabled")</f>
        <v>No</v>
      </c>
      <c r="AQ38" s="29">
        <f>IF('Mod2 Settings'!$M$34=1,IF(AP38="Achieved",ROUNDDOWN('Mod2 Settings'!$S$34*'Mod1 Grades'!$N$18,0),0),"n/a")</f>
        <v>0</v>
      </c>
      <c r="AR38" s="29" t="str">
        <f>IF('Mod2 Settings'!$M$35=1,IF(AD38&gt;='Mod2 Settings'!$P$35,"Achieved","No"),"Disabled")</f>
        <v>No</v>
      </c>
      <c r="AS38" s="29" t="s">
        <v>440</v>
      </c>
      <c r="AT38" s="29" t="s">
        <v>440</v>
      </c>
      <c r="AU38" s="29" t="s">
        <v>440</v>
      </c>
      <c r="AV38" s="29" t="s">
        <v>440</v>
      </c>
      <c r="AW38" s="29" t="s">
        <v>440</v>
      </c>
      <c r="AX38" s="29" t="s">
        <v>440</v>
      </c>
      <c r="AY38" s="29" t="s">
        <v>440</v>
      </c>
    </row>
    <row r="39" spans="1:51" ht="18" customHeight="1" x14ac:dyDescent="0.25">
      <c r="A39" s="192"/>
      <c r="B39" s="194"/>
      <c r="C39" s="135" t="s">
        <v>309</v>
      </c>
      <c r="D39" s="49"/>
      <c r="E39" s="49"/>
      <c r="F39" s="49"/>
      <c r="G39" s="49"/>
      <c r="H39" s="49"/>
      <c r="I39" s="49"/>
      <c r="J39" s="49"/>
      <c r="K39" s="49"/>
      <c r="L39" s="50"/>
      <c r="M39" s="50"/>
      <c r="N39" s="50"/>
      <c r="O39" s="50"/>
      <c r="P39" s="50"/>
      <c r="Q39" s="50"/>
      <c r="R39" s="50"/>
      <c r="S39" s="50"/>
      <c r="T39" s="50"/>
      <c r="U39" s="50"/>
      <c r="V39" s="50"/>
      <c r="W39" s="50"/>
      <c r="X39" s="50"/>
      <c r="Y39" s="50"/>
      <c r="Z39" s="50"/>
      <c r="AA39" s="50"/>
      <c r="AB39" s="50"/>
      <c r="AC39" s="138">
        <f t="shared" ref="AC39" si="91">SUM(D39:AB39)</f>
        <v>0</v>
      </c>
    </row>
    <row r="40" spans="1:51" ht="18" customHeight="1" x14ac:dyDescent="0.25">
      <c r="A40" s="191">
        <f>StudentsSummary!$B22</f>
        <v>12</v>
      </c>
      <c r="B40" s="193" t="str">
        <f>_xlfn.CONCAT(StudentsSummary!$C22," ",StudentsSummary!$D22)</f>
        <v>Surname12 Name12</v>
      </c>
      <c r="C40" s="135" t="s">
        <v>308</v>
      </c>
      <c r="D40" s="49"/>
      <c r="E40" s="49"/>
      <c r="F40" s="49"/>
      <c r="G40" s="49"/>
      <c r="H40" s="49"/>
      <c r="I40" s="49"/>
      <c r="J40" s="49"/>
      <c r="K40" s="49"/>
      <c r="L40" s="50"/>
      <c r="M40" s="50"/>
      <c r="N40" s="50"/>
      <c r="O40" s="50"/>
      <c r="P40" s="50"/>
      <c r="Q40" s="50"/>
      <c r="R40" s="50"/>
      <c r="S40" s="50"/>
      <c r="T40" s="50"/>
      <c r="U40" s="50"/>
      <c r="V40" s="50"/>
      <c r="W40" s="50"/>
      <c r="X40" s="50"/>
      <c r="Y40" s="50"/>
      <c r="Z40" s="50"/>
      <c r="AA40" s="50"/>
      <c r="AB40" s="50"/>
      <c r="AC40" s="138" t="str">
        <f t="shared" ref="AC40" si="92">IF(COUNTIFS($D$10:$AB$10,"Man",D40:AB40,"OK")=COUNTIF($D$10:$AB$10,"Man"),"PASS","FAIL")</f>
        <v>FAIL</v>
      </c>
      <c r="AD40" s="138">
        <f t="shared" ref="AD40" si="93">SUM(AF40,AG40,AH40,AK40,AM40,AQ40,AS40,AU40,AW40,AY40)</f>
        <v>0</v>
      </c>
      <c r="AE40" s="138" t="str">
        <f>IF($AC40&lt;&gt;"PASS","FAIL",IF(AD40&gt;GRADING!$D$36,GRADING!$D$39,IF('Mod2 Grades'!AD40&lt;=GRADING!$J$43,GRADING!$C$43,IF('Mod2 Grades'!AD40&lt;=GRADING!$J$44,GRADING!$C$44,IF('Mod2 Grades'!AD40&lt;=GRADING!$J$45,GRADING!$C$45,IF('Mod2 Grades'!AD40&lt;=GRADING!$J$46,GRADING!$C$46,IF('Mod2 Grades'!AD40&lt;=GRADING!$J$47,GRADING!$C$47,IF('Mod2 Grades'!AD40&lt;=GRADING!$J$48,GRADING!$C$48,IF('Mod2 Grades'!AD40&lt;=GRADING!$J$49,GRADING!$C$49,IF('Mod2 Grades'!AD40&lt;=GRADING!$J$50,GRADING!$C$50,IF('Mod2 Grades'!AD40&lt;=GRADING!$J$51,GRADING!$C$51,IF('Mod2 Grades'!AD40&lt;=GRADING!$J$52,GRADING!$C$52,IF('Mod2 Grades'!AD40&lt;=GRADING!$J$53,GRADING!$C$53,IF('Mod2 Grades'!AD40&lt;=GRADING!$J$54,GRADING!$C$54,IF('Mod2 Grades'!AD40&lt;=GRADING!$J$55,GRADING!$C$55,IF('Mod2 Grades'!AD40&lt;=GRADING!$J$56,GRADING!$J$56,GRADING!$J$57))))))))))))))))</f>
        <v>FAIL</v>
      </c>
      <c r="AF40" s="29">
        <f t="shared" ref="AF40" si="94">SUMIFS($D$120:$AB$120,$D$10:$AB$10,"Add",D40:AB40,"OK")</f>
        <v>0</v>
      </c>
      <c r="AG40" s="29">
        <f t="shared" ref="AG40" si="95">SUMIFS($D41:$AB41,$D$10:$AB$10,"Man",$D40:$AB40,"OK")</f>
        <v>0</v>
      </c>
      <c r="AH40" s="29">
        <f t="shared" ref="AH40" si="96">SUMIFS($D41:$AB41,$D$10:$AB$10,"Add",$D40:$AB40,"OK")</f>
        <v>0</v>
      </c>
      <c r="AI40" s="29">
        <f t="shared" ref="AI40" si="97">SUMIFS($D41:$AB41,$D$10:$AB$10,"Add",$D40:$AB40,"OK",$D$13:$AB$13,"H")</f>
        <v>0</v>
      </c>
      <c r="AJ40" s="29">
        <f t="shared" ref="AJ40" si="98">SUMIFS($D41:$AB41,$D$10:$AB$10,"Add",$D40:$AB40,"OK",$D$13:$AB$13,"L")</f>
        <v>0</v>
      </c>
      <c r="AK40" s="151"/>
      <c r="AL40" s="29" t="str">
        <f>'Mod1 Grades'!V40</f>
        <v>No</v>
      </c>
      <c r="AM40" s="29">
        <f>IF(AL40="Achieved",'Mod1 Settings'!$S$34,IF(AL40="Disabled","n/a",0))</f>
        <v>0</v>
      </c>
      <c r="AN40" s="29" t="str">
        <f>'Mod1 Grades'!X40</f>
        <v>No</v>
      </c>
      <c r="AO40" s="29" t="str">
        <f t="shared" ref="AO40" si="99">IF(AN40="Achieved","No limit for Carrots",IF(AN40="Disabled","n/a","Carrots Limited"))</f>
        <v>Carrots Limited</v>
      </c>
      <c r="AP40" s="29" t="str">
        <f>IF('Mod2 Settings'!$M$34=1,IF(AND(COUNTIFS($D$10:$AB$10,"Add",D35:AB35,"H",D40:AB40,"OK")=COUNTIFS($D$10:$AB$10,"Add",D35:AB35,"H"),SUM(AF40:AH40)&gt;='Mod2 Settings'!$P$34),"Achieved","No"),"Disabled")</f>
        <v>No</v>
      </c>
      <c r="AQ40" s="29">
        <f>IF('Mod2 Settings'!$M$34=1,IF(AP40="Achieved",ROUNDDOWN('Mod2 Settings'!$S$34*'Mod1 Grades'!$N$18,0),0),"n/a")</f>
        <v>0</v>
      </c>
      <c r="AR40" s="29" t="str">
        <f>IF('Mod2 Settings'!$M$35=1,IF(AD40&gt;='Mod2 Settings'!$P$35,"Achieved","No"),"Disabled")</f>
        <v>No</v>
      </c>
      <c r="AS40" s="29" t="s">
        <v>440</v>
      </c>
      <c r="AT40" s="29" t="s">
        <v>440</v>
      </c>
      <c r="AU40" s="29" t="s">
        <v>440</v>
      </c>
      <c r="AV40" s="29" t="s">
        <v>440</v>
      </c>
      <c r="AW40" s="29" t="s">
        <v>440</v>
      </c>
      <c r="AX40" s="29" t="s">
        <v>440</v>
      </c>
      <c r="AY40" s="29" t="s">
        <v>440</v>
      </c>
    </row>
    <row r="41" spans="1:51" ht="18" customHeight="1" x14ac:dyDescent="0.25">
      <c r="A41" s="192"/>
      <c r="B41" s="194"/>
      <c r="C41" s="135" t="s">
        <v>309</v>
      </c>
      <c r="D41" s="49"/>
      <c r="E41" s="49"/>
      <c r="F41" s="49"/>
      <c r="G41" s="49"/>
      <c r="H41" s="49"/>
      <c r="I41" s="49"/>
      <c r="J41" s="49"/>
      <c r="K41" s="49"/>
      <c r="L41" s="50"/>
      <c r="M41" s="50"/>
      <c r="N41" s="50"/>
      <c r="O41" s="50"/>
      <c r="P41" s="50"/>
      <c r="Q41" s="50"/>
      <c r="R41" s="50"/>
      <c r="S41" s="50"/>
      <c r="T41" s="50"/>
      <c r="U41" s="50"/>
      <c r="V41" s="50"/>
      <c r="W41" s="50"/>
      <c r="X41" s="50"/>
      <c r="Y41" s="50"/>
      <c r="Z41" s="50"/>
      <c r="AA41" s="50"/>
      <c r="AB41" s="50"/>
      <c r="AC41" s="138">
        <f t="shared" ref="AC41" si="100">SUM(D41:AB41)</f>
        <v>0</v>
      </c>
    </row>
    <row r="42" spans="1:51" ht="18" customHeight="1" x14ac:dyDescent="0.25">
      <c r="A42" s="191">
        <f>StudentsSummary!$B23</f>
        <v>13</v>
      </c>
      <c r="B42" s="193" t="str">
        <f>_xlfn.CONCAT(StudentsSummary!$C23," ",StudentsSummary!$D23)</f>
        <v>Surname13 Name13</v>
      </c>
      <c r="C42" s="135" t="s">
        <v>308</v>
      </c>
      <c r="D42" s="49"/>
      <c r="E42" s="49"/>
      <c r="F42" s="49"/>
      <c r="G42" s="49"/>
      <c r="H42" s="49"/>
      <c r="I42" s="49"/>
      <c r="J42" s="49"/>
      <c r="K42" s="49"/>
      <c r="L42" s="50"/>
      <c r="M42" s="50"/>
      <c r="N42" s="50"/>
      <c r="O42" s="50"/>
      <c r="P42" s="50"/>
      <c r="Q42" s="50"/>
      <c r="R42" s="50"/>
      <c r="S42" s="50"/>
      <c r="T42" s="50"/>
      <c r="U42" s="50"/>
      <c r="V42" s="50"/>
      <c r="W42" s="50"/>
      <c r="X42" s="50"/>
      <c r="Y42" s="50"/>
      <c r="Z42" s="50"/>
      <c r="AA42" s="50"/>
      <c r="AB42" s="50"/>
      <c r="AC42" s="138" t="str">
        <f t="shared" ref="AC42" si="101">IF(COUNTIFS($D$10:$AB$10,"Man",D42:AB42,"OK")=COUNTIF($D$10:$AB$10,"Man"),"PASS","FAIL")</f>
        <v>FAIL</v>
      </c>
      <c r="AD42" s="138">
        <f t="shared" ref="AD42" si="102">SUM(AF42,AG42,AH42,AK42,AM42,AQ42,AS42,AU42,AW42,AY42)</f>
        <v>0</v>
      </c>
      <c r="AE42" s="138" t="str">
        <f>IF($AC42&lt;&gt;"PASS","FAIL",IF(AD42&gt;GRADING!$D$36,GRADING!$D$39,IF('Mod2 Grades'!AD42&lt;=GRADING!$J$43,GRADING!$C$43,IF('Mod2 Grades'!AD42&lt;=GRADING!$J$44,GRADING!$C$44,IF('Mod2 Grades'!AD42&lt;=GRADING!$J$45,GRADING!$C$45,IF('Mod2 Grades'!AD42&lt;=GRADING!$J$46,GRADING!$C$46,IF('Mod2 Grades'!AD42&lt;=GRADING!$J$47,GRADING!$C$47,IF('Mod2 Grades'!AD42&lt;=GRADING!$J$48,GRADING!$C$48,IF('Mod2 Grades'!AD42&lt;=GRADING!$J$49,GRADING!$C$49,IF('Mod2 Grades'!AD42&lt;=GRADING!$J$50,GRADING!$C$50,IF('Mod2 Grades'!AD42&lt;=GRADING!$J$51,GRADING!$C$51,IF('Mod2 Grades'!AD42&lt;=GRADING!$J$52,GRADING!$C$52,IF('Mod2 Grades'!AD42&lt;=GRADING!$J$53,GRADING!$C$53,IF('Mod2 Grades'!AD42&lt;=GRADING!$J$54,GRADING!$C$54,IF('Mod2 Grades'!AD42&lt;=GRADING!$J$55,GRADING!$C$55,IF('Mod2 Grades'!AD42&lt;=GRADING!$J$56,GRADING!$J$56,GRADING!$J$57))))))))))))))))</f>
        <v>FAIL</v>
      </c>
      <c r="AF42" s="29">
        <f t="shared" ref="AF42" si="103">SUMIFS($D$120:$AB$120,$D$10:$AB$10,"Add",D42:AB42,"OK")</f>
        <v>0</v>
      </c>
      <c r="AG42" s="29">
        <f t="shared" ref="AG42" si="104">SUMIFS($D43:$AB43,$D$10:$AB$10,"Man",$D42:$AB42,"OK")</f>
        <v>0</v>
      </c>
      <c r="AH42" s="29">
        <f t="shared" ref="AH42" si="105">SUMIFS($D43:$AB43,$D$10:$AB$10,"Add",$D42:$AB42,"OK")</f>
        <v>0</v>
      </c>
      <c r="AI42" s="29">
        <f t="shared" ref="AI42" si="106">SUMIFS($D43:$AB43,$D$10:$AB$10,"Add",$D42:$AB42,"OK",$D$13:$AB$13,"H")</f>
        <v>0</v>
      </c>
      <c r="AJ42" s="29">
        <f t="shared" ref="AJ42" si="107">SUMIFS($D43:$AB43,$D$10:$AB$10,"Add",$D42:$AB42,"OK",$D$13:$AB$13,"L")</f>
        <v>0</v>
      </c>
      <c r="AK42" s="151"/>
      <c r="AL42" s="29" t="str">
        <f>'Mod1 Grades'!V42</f>
        <v>No</v>
      </c>
      <c r="AM42" s="29">
        <f>IF(AL42="Achieved",'Mod1 Settings'!$S$34,IF(AL42="Disabled","n/a",0))</f>
        <v>0</v>
      </c>
      <c r="AN42" s="29" t="str">
        <f>'Mod1 Grades'!X42</f>
        <v>No</v>
      </c>
      <c r="AO42" s="29" t="str">
        <f t="shared" ref="AO42" si="108">IF(AN42="Achieved","No limit for Carrots",IF(AN42="Disabled","n/a","Carrots Limited"))</f>
        <v>Carrots Limited</v>
      </c>
      <c r="AP42" s="29" t="str">
        <f>IF('Mod2 Settings'!$M$34=1,IF(AND(COUNTIFS($D$10:$AB$10,"Add",D37:AB37,"H",D42:AB42,"OK")=COUNTIFS($D$10:$AB$10,"Add",D37:AB37,"H"),SUM(AF42:AH42)&gt;='Mod2 Settings'!$P$34),"Achieved","No"),"Disabled")</f>
        <v>No</v>
      </c>
      <c r="AQ42" s="29">
        <f>IF('Mod2 Settings'!$M$34=1,IF(AP42="Achieved",ROUNDDOWN('Mod2 Settings'!$S$34*'Mod1 Grades'!$N$18,0),0),"n/a")</f>
        <v>0</v>
      </c>
      <c r="AR42" s="29" t="str">
        <f>IF('Mod2 Settings'!$M$35=1,IF(AD42&gt;='Mod2 Settings'!$P$35,"Achieved","No"),"Disabled")</f>
        <v>No</v>
      </c>
      <c r="AS42" s="29" t="s">
        <v>440</v>
      </c>
      <c r="AT42" s="29" t="s">
        <v>440</v>
      </c>
      <c r="AU42" s="29" t="s">
        <v>440</v>
      </c>
      <c r="AV42" s="29" t="s">
        <v>440</v>
      </c>
      <c r="AW42" s="29" t="s">
        <v>440</v>
      </c>
      <c r="AX42" s="29" t="s">
        <v>440</v>
      </c>
      <c r="AY42" s="29" t="s">
        <v>440</v>
      </c>
    </row>
    <row r="43" spans="1:51" ht="18" customHeight="1" x14ac:dyDescent="0.25">
      <c r="A43" s="192"/>
      <c r="B43" s="194"/>
      <c r="C43" s="135" t="s">
        <v>309</v>
      </c>
      <c r="D43" s="49"/>
      <c r="E43" s="49"/>
      <c r="F43" s="49"/>
      <c r="G43" s="49"/>
      <c r="H43" s="49"/>
      <c r="I43" s="49"/>
      <c r="J43" s="49"/>
      <c r="K43" s="49"/>
      <c r="L43" s="50"/>
      <c r="M43" s="50"/>
      <c r="N43" s="50"/>
      <c r="O43" s="50"/>
      <c r="P43" s="50"/>
      <c r="Q43" s="50"/>
      <c r="R43" s="50"/>
      <c r="S43" s="50"/>
      <c r="T43" s="50"/>
      <c r="U43" s="50"/>
      <c r="V43" s="50"/>
      <c r="W43" s="50"/>
      <c r="X43" s="50"/>
      <c r="Y43" s="50"/>
      <c r="Z43" s="50"/>
      <c r="AA43" s="50"/>
      <c r="AB43" s="50"/>
      <c r="AC43" s="138">
        <f t="shared" ref="AC43" si="109">SUM(D43:AB43)</f>
        <v>0</v>
      </c>
    </row>
    <row r="44" spans="1:51" ht="18" customHeight="1" x14ac:dyDescent="0.25">
      <c r="A44" s="191">
        <f>StudentsSummary!$B24</f>
        <v>14</v>
      </c>
      <c r="B44" s="193" t="str">
        <f>_xlfn.CONCAT(StudentsSummary!$C24," ",StudentsSummary!$D24)</f>
        <v>Surname14 Name14</v>
      </c>
      <c r="C44" s="135" t="s">
        <v>308</v>
      </c>
      <c r="D44" s="49"/>
      <c r="E44" s="49"/>
      <c r="F44" s="49"/>
      <c r="G44" s="49"/>
      <c r="H44" s="49"/>
      <c r="I44" s="49"/>
      <c r="J44" s="49"/>
      <c r="K44" s="49"/>
      <c r="L44" s="50"/>
      <c r="M44" s="50"/>
      <c r="N44" s="50"/>
      <c r="O44" s="50"/>
      <c r="P44" s="50"/>
      <c r="Q44" s="50"/>
      <c r="R44" s="50"/>
      <c r="S44" s="50"/>
      <c r="T44" s="50"/>
      <c r="U44" s="50"/>
      <c r="V44" s="50"/>
      <c r="W44" s="50"/>
      <c r="X44" s="50"/>
      <c r="Y44" s="50"/>
      <c r="Z44" s="50"/>
      <c r="AA44" s="50"/>
      <c r="AB44" s="50"/>
      <c r="AC44" s="138" t="str">
        <f t="shared" ref="AC44" si="110">IF(COUNTIFS($D$10:$AB$10,"Man",D44:AB44,"OK")=COUNTIF($D$10:$AB$10,"Man"),"PASS","FAIL")</f>
        <v>FAIL</v>
      </c>
      <c r="AD44" s="138">
        <f t="shared" ref="AD44" si="111">SUM(AF44,AG44,AH44,AK44,AM44,AQ44,AS44,AU44,AW44,AY44)</f>
        <v>0</v>
      </c>
      <c r="AE44" s="138" t="str">
        <f>IF($AC44&lt;&gt;"PASS","FAIL",IF(AD44&gt;GRADING!$D$36,GRADING!$D$39,IF('Mod2 Grades'!AD44&lt;=GRADING!$J$43,GRADING!$C$43,IF('Mod2 Grades'!AD44&lt;=GRADING!$J$44,GRADING!$C$44,IF('Mod2 Grades'!AD44&lt;=GRADING!$J$45,GRADING!$C$45,IF('Mod2 Grades'!AD44&lt;=GRADING!$J$46,GRADING!$C$46,IF('Mod2 Grades'!AD44&lt;=GRADING!$J$47,GRADING!$C$47,IF('Mod2 Grades'!AD44&lt;=GRADING!$J$48,GRADING!$C$48,IF('Mod2 Grades'!AD44&lt;=GRADING!$J$49,GRADING!$C$49,IF('Mod2 Grades'!AD44&lt;=GRADING!$J$50,GRADING!$C$50,IF('Mod2 Grades'!AD44&lt;=GRADING!$J$51,GRADING!$C$51,IF('Mod2 Grades'!AD44&lt;=GRADING!$J$52,GRADING!$C$52,IF('Mod2 Grades'!AD44&lt;=GRADING!$J$53,GRADING!$C$53,IF('Mod2 Grades'!AD44&lt;=GRADING!$J$54,GRADING!$C$54,IF('Mod2 Grades'!AD44&lt;=GRADING!$J$55,GRADING!$C$55,IF('Mod2 Grades'!AD44&lt;=GRADING!$J$56,GRADING!$J$56,GRADING!$J$57))))))))))))))))</f>
        <v>FAIL</v>
      </c>
      <c r="AF44" s="29">
        <f t="shared" ref="AF44" si="112">SUMIFS($D$120:$AB$120,$D$10:$AB$10,"Add",D44:AB44,"OK")</f>
        <v>0</v>
      </c>
      <c r="AG44" s="29">
        <f t="shared" ref="AG44" si="113">SUMIFS($D45:$AB45,$D$10:$AB$10,"Man",$D44:$AB44,"OK")</f>
        <v>0</v>
      </c>
      <c r="AH44" s="29">
        <f t="shared" ref="AH44" si="114">SUMIFS($D45:$AB45,$D$10:$AB$10,"Add",$D44:$AB44,"OK")</f>
        <v>0</v>
      </c>
      <c r="AI44" s="29">
        <f t="shared" ref="AI44" si="115">SUMIFS($D45:$AB45,$D$10:$AB$10,"Add",$D44:$AB44,"OK",$D$13:$AB$13,"H")</f>
        <v>0</v>
      </c>
      <c r="AJ44" s="29">
        <f t="shared" ref="AJ44" si="116">SUMIFS($D45:$AB45,$D$10:$AB$10,"Add",$D44:$AB44,"OK",$D$13:$AB$13,"L")</f>
        <v>0</v>
      </c>
      <c r="AK44" s="151"/>
      <c r="AL44" s="29" t="str">
        <f>'Mod1 Grades'!V44</f>
        <v>No</v>
      </c>
      <c r="AM44" s="29">
        <f>IF(AL44="Achieved",'Mod1 Settings'!$S$34,IF(AL44="Disabled","n/a",0))</f>
        <v>0</v>
      </c>
      <c r="AN44" s="29" t="str">
        <f>'Mod1 Grades'!X44</f>
        <v>No</v>
      </c>
      <c r="AO44" s="29" t="str">
        <f t="shared" ref="AO44" si="117">IF(AN44="Achieved","No limit for Carrots",IF(AN44="Disabled","n/a","Carrots Limited"))</f>
        <v>Carrots Limited</v>
      </c>
      <c r="AP44" s="29" t="str">
        <f>IF('Mod2 Settings'!$M$34=1,IF(AND(COUNTIFS($D$10:$AB$10,"Add",D39:AB39,"H",D44:AB44,"OK")=COUNTIFS($D$10:$AB$10,"Add",D39:AB39,"H"),SUM(AF44:AH44)&gt;='Mod2 Settings'!$P$34),"Achieved","No"),"Disabled")</f>
        <v>No</v>
      </c>
      <c r="AQ44" s="29">
        <f>IF('Mod2 Settings'!$M$34=1,IF(AP44="Achieved",ROUNDDOWN('Mod2 Settings'!$S$34*'Mod1 Grades'!$N$18,0),0),"n/a")</f>
        <v>0</v>
      </c>
      <c r="AR44" s="29" t="str">
        <f>IF('Mod2 Settings'!$M$35=1,IF(AD44&gt;='Mod2 Settings'!$P$35,"Achieved","No"),"Disabled")</f>
        <v>No</v>
      </c>
      <c r="AS44" s="29" t="s">
        <v>440</v>
      </c>
      <c r="AT44" s="29" t="s">
        <v>440</v>
      </c>
      <c r="AU44" s="29" t="s">
        <v>440</v>
      </c>
      <c r="AV44" s="29" t="s">
        <v>440</v>
      </c>
      <c r="AW44" s="29" t="s">
        <v>440</v>
      </c>
      <c r="AX44" s="29" t="s">
        <v>440</v>
      </c>
      <c r="AY44" s="29" t="s">
        <v>440</v>
      </c>
    </row>
    <row r="45" spans="1:51" ht="18" customHeight="1" x14ac:dyDescent="0.25">
      <c r="A45" s="192"/>
      <c r="B45" s="194"/>
      <c r="C45" s="135" t="s">
        <v>309</v>
      </c>
      <c r="D45" s="49"/>
      <c r="E45" s="49"/>
      <c r="F45" s="49"/>
      <c r="G45" s="49"/>
      <c r="H45" s="49"/>
      <c r="I45" s="49"/>
      <c r="J45" s="49"/>
      <c r="K45" s="49"/>
      <c r="L45" s="50"/>
      <c r="M45" s="50"/>
      <c r="N45" s="50"/>
      <c r="O45" s="50"/>
      <c r="P45" s="50"/>
      <c r="Q45" s="50"/>
      <c r="R45" s="50"/>
      <c r="S45" s="50"/>
      <c r="T45" s="50"/>
      <c r="U45" s="50"/>
      <c r="V45" s="50"/>
      <c r="W45" s="50"/>
      <c r="X45" s="50"/>
      <c r="Y45" s="50"/>
      <c r="Z45" s="50"/>
      <c r="AA45" s="50"/>
      <c r="AB45" s="50"/>
      <c r="AC45" s="138">
        <f t="shared" ref="AC45" si="118">SUM(D45:AB45)</f>
        <v>0</v>
      </c>
    </row>
    <row r="46" spans="1:51" ht="18" customHeight="1" x14ac:dyDescent="0.25">
      <c r="A46" s="191">
        <f>StudentsSummary!$B25</f>
        <v>15</v>
      </c>
      <c r="B46" s="193" t="str">
        <f>_xlfn.CONCAT(StudentsSummary!$C25," ",StudentsSummary!$D25)</f>
        <v>Surname15 Name15</v>
      </c>
      <c r="C46" s="135" t="s">
        <v>308</v>
      </c>
      <c r="D46" s="49"/>
      <c r="E46" s="49"/>
      <c r="F46" s="49"/>
      <c r="G46" s="49"/>
      <c r="H46" s="49"/>
      <c r="I46" s="49"/>
      <c r="J46" s="49"/>
      <c r="K46" s="49"/>
      <c r="L46" s="50"/>
      <c r="M46" s="50"/>
      <c r="N46" s="50"/>
      <c r="O46" s="50"/>
      <c r="P46" s="50"/>
      <c r="Q46" s="50"/>
      <c r="R46" s="50"/>
      <c r="S46" s="50"/>
      <c r="T46" s="50"/>
      <c r="U46" s="50"/>
      <c r="V46" s="50"/>
      <c r="W46" s="50"/>
      <c r="X46" s="50"/>
      <c r="Y46" s="50"/>
      <c r="Z46" s="50"/>
      <c r="AA46" s="50"/>
      <c r="AB46" s="50"/>
      <c r="AC46" s="138" t="str">
        <f t="shared" ref="AC46" si="119">IF(COUNTIFS($D$10:$AB$10,"Man",D46:AB46,"OK")=COUNTIF($D$10:$AB$10,"Man"),"PASS","FAIL")</f>
        <v>FAIL</v>
      </c>
      <c r="AD46" s="138">
        <f t="shared" ref="AD46" si="120">SUM(AF46,AG46,AH46,AK46,AM46,AQ46,AS46,AU46,AW46,AY46)</f>
        <v>0</v>
      </c>
      <c r="AE46" s="138" t="str">
        <f>IF($AC46&lt;&gt;"PASS","FAIL",IF(AD46&gt;GRADING!$D$36,GRADING!$D$39,IF('Mod2 Grades'!AD46&lt;=GRADING!$J$43,GRADING!$C$43,IF('Mod2 Grades'!AD46&lt;=GRADING!$J$44,GRADING!$C$44,IF('Mod2 Grades'!AD46&lt;=GRADING!$J$45,GRADING!$C$45,IF('Mod2 Grades'!AD46&lt;=GRADING!$J$46,GRADING!$C$46,IF('Mod2 Grades'!AD46&lt;=GRADING!$J$47,GRADING!$C$47,IF('Mod2 Grades'!AD46&lt;=GRADING!$J$48,GRADING!$C$48,IF('Mod2 Grades'!AD46&lt;=GRADING!$J$49,GRADING!$C$49,IF('Mod2 Grades'!AD46&lt;=GRADING!$J$50,GRADING!$C$50,IF('Mod2 Grades'!AD46&lt;=GRADING!$J$51,GRADING!$C$51,IF('Mod2 Grades'!AD46&lt;=GRADING!$J$52,GRADING!$C$52,IF('Mod2 Grades'!AD46&lt;=GRADING!$J$53,GRADING!$C$53,IF('Mod2 Grades'!AD46&lt;=GRADING!$J$54,GRADING!$C$54,IF('Mod2 Grades'!AD46&lt;=GRADING!$J$55,GRADING!$C$55,IF('Mod2 Grades'!AD46&lt;=GRADING!$J$56,GRADING!$J$56,GRADING!$J$57))))))))))))))))</f>
        <v>FAIL</v>
      </c>
      <c r="AF46" s="29">
        <f t="shared" ref="AF46" si="121">SUMIFS($D$120:$AB$120,$D$10:$AB$10,"Add",D46:AB46,"OK")</f>
        <v>0</v>
      </c>
      <c r="AG46" s="29">
        <f t="shared" ref="AG46" si="122">SUMIFS($D47:$AB47,$D$10:$AB$10,"Man",$D46:$AB46,"OK")</f>
        <v>0</v>
      </c>
      <c r="AH46" s="29">
        <f t="shared" ref="AH46" si="123">SUMIFS($D47:$AB47,$D$10:$AB$10,"Add",$D46:$AB46,"OK")</f>
        <v>0</v>
      </c>
      <c r="AI46" s="29">
        <f t="shared" ref="AI46" si="124">SUMIFS($D47:$AB47,$D$10:$AB$10,"Add",$D46:$AB46,"OK",$D$13:$AB$13,"H")</f>
        <v>0</v>
      </c>
      <c r="AJ46" s="29">
        <f t="shared" ref="AJ46" si="125">SUMIFS($D47:$AB47,$D$10:$AB$10,"Add",$D46:$AB46,"OK",$D$13:$AB$13,"L")</f>
        <v>0</v>
      </c>
      <c r="AK46" s="151"/>
      <c r="AL46" s="29" t="str">
        <f>'Mod1 Grades'!V46</f>
        <v>No</v>
      </c>
      <c r="AM46" s="29">
        <f>IF(AL46="Achieved",'Mod1 Settings'!$S$34,IF(AL46="Disabled","n/a",0))</f>
        <v>0</v>
      </c>
      <c r="AN46" s="29" t="str">
        <f>'Mod1 Grades'!X46</f>
        <v>No</v>
      </c>
      <c r="AO46" s="29" t="str">
        <f t="shared" ref="AO46" si="126">IF(AN46="Achieved","No limit for Carrots",IF(AN46="Disabled","n/a","Carrots Limited"))</f>
        <v>Carrots Limited</v>
      </c>
      <c r="AP46" s="29" t="str">
        <f>IF('Mod2 Settings'!$M$34=1,IF(AND(COUNTIFS($D$10:$AB$10,"Add",D41:AB41,"H",D46:AB46,"OK")=COUNTIFS($D$10:$AB$10,"Add",D41:AB41,"H"),SUM(AF46:AH46)&gt;='Mod2 Settings'!$P$34),"Achieved","No"),"Disabled")</f>
        <v>No</v>
      </c>
      <c r="AQ46" s="29">
        <f>IF('Mod2 Settings'!$M$34=1,IF(AP46="Achieved",ROUNDDOWN('Mod2 Settings'!$S$34*'Mod1 Grades'!$N$18,0),0),"n/a")</f>
        <v>0</v>
      </c>
      <c r="AR46" s="29" t="str">
        <f>IF('Mod2 Settings'!$M$35=1,IF(AD46&gt;='Mod2 Settings'!$P$35,"Achieved","No"),"Disabled")</f>
        <v>No</v>
      </c>
      <c r="AS46" s="29" t="s">
        <v>440</v>
      </c>
      <c r="AT46" s="29" t="s">
        <v>440</v>
      </c>
      <c r="AU46" s="29" t="s">
        <v>440</v>
      </c>
      <c r="AV46" s="29" t="s">
        <v>440</v>
      </c>
      <c r="AW46" s="29" t="s">
        <v>440</v>
      </c>
      <c r="AX46" s="29" t="s">
        <v>440</v>
      </c>
      <c r="AY46" s="29" t="s">
        <v>440</v>
      </c>
    </row>
    <row r="47" spans="1:51" ht="18" customHeight="1" x14ac:dyDescent="0.25">
      <c r="A47" s="192"/>
      <c r="B47" s="194"/>
      <c r="C47" s="135" t="s">
        <v>309</v>
      </c>
      <c r="D47" s="49"/>
      <c r="E47" s="49"/>
      <c r="F47" s="49"/>
      <c r="G47" s="49"/>
      <c r="H47" s="49"/>
      <c r="I47" s="49"/>
      <c r="J47" s="49"/>
      <c r="K47" s="49"/>
      <c r="L47" s="50"/>
      <c r="M47" s="50"/>
      <c r="N47" s="50"/>
      <c r="O47" s="50"/>
      <c r="P47" s="50"/>
      <c r="Q47" s="50"/>
      <c r="R47" s="50"/>
      <c r="S47" s="50"/>
      <c r="T47" s="50"/>
      <c r="U47" s="50"/>
      <c r="V47" s="50"/>
      <c r="W47" s="50"/>
      <c r="X47" s="50"/>
      <c r="Y47" s="50"/>
      <c r="Z47" s="50"/>
      <c r="AA47" s="50"/>
      <c r="AB47" s="50"/>
      <c r="AC47" s="138">
        <f t="shared" ref="AC47" si="127">SUM(D47:AB47)</f>
        <v>0</v>
      </c>
    </row>
    <row r="48" spans="1:51" ht="18" customHeight="1" x14ac:dyDescent="0.25">
      <c r="A48" s="191">
        <f>StudentsSummary!$B26</f>
        <v>16</v>
      </c>
      <c r="B48" s="193" t="str">
        <f>_xlfn.CONCAT(StudentsSummary!$C26," ",StudentsSummary!$D26)</f>
        <v>Surname16 Name16</v>
      </c>
      <c r="C48" s="135" t="s">
        <v>308</v>
      </c>
      <c r="D48" s="49"/>
      <c r="E48" s="49"/>
      <c r="F48" s="49"/>
      <c r="G48" s="49"/>
      <c r="H48" s="49"/>
      <c r="I48" s="49"/>
      <c r="J48" s="49"/>
      <c r="K48" s="49"/>
      <c r="L48" s="50"/>
      <c r="M48" s="50"/>
      <c r="N48" s="50"/>
      <c r="O48" s="50"/>
      <c r="P48" s="50"/>
      <c r="Q48" s="50"/>
      <c r="R48" s="50"/>
      <c r="S48" s="50"/>
      <c r="T48" s="50"/>
      <c r="U48" s="50"/>
      <c r="V48" s="50"/>
      <c r="W48" s="50"/>
      <c r="X48" s="50"/>
      <c r="Y48" s="50"/>
      <c r="Z48" s="50"/>
      <c r="AA48" s="50"/>
      <c r="AB48" s="50"/>
      <c r="AC48" s="138" t="str">
        <f t="shared" ref="AC48" si="128">IF(COUNTIFS($D$10:$AB$10,"Man",D48:AB48,"OK")=COUNTIF($D$10:$AB$10,"Man"),"PASS","FAIL")</f>
        <v>FAIL</v>
      </c>
      <c r="AD48" s="138">
        <f t="shared" ref="AD48" si="129">SUM(AF48,AG48,AH48,AK48,AM48,AQ48,AS48,AU48,AW48,AY48)</f>
        <v>0</v>
      </c>
      <c r="AE48" s="138" t="str">
        <f>IF($AC48&lt;&gt;"PASS","FAIL",IF(AD48&gt;GRADING!$D$36,GRADING!$D$39,IF('Mod2 Grades'!AD48&lt;=GRADING!$J$43,GRADING!$C$43,IF('Mod2 Grades'!AD48&lt;=GRADING!$J$44,GRADING!$C$44,IF('Mod2 Grades'!AD48&lt;=GRADING!$J$45,GRADING!$C$45,IF('Mod2 Grades'!AD48&lt;=GRADING!$J$46,GRADING!$C$46,IF('Mod2 Grades'!AD48&lt;=GRADING!$J$47,GRADING!$C$47,IF('Mod2 Grades'!AD48&lt;=GRADING!$J$48,GRADING!$C$48,IF('Mod2 Grades'!AD48&lt;=GRADING!$J$49,GRADING!$C$49,IF('Mod2 Grades'!AD48&lt;=GRADING!$J$50,GRADING!$C$50,IF('Mod2 Grades'!AD48&lt;=GRADING!$J$51,GRADING!$C$51,IF('Mod2 Grades'!AD48&lt;=GRADING!$J$52,GRADING!$C$52,IF('Mod2 Grades'!AD48&lt;=GRADING!$J$53,GRADING!$C$53,IF('Mod2 Grades'!AD48&lt;=GRADING!$J$54,GRADING!$C$54,IF('Mod2 Grades'!AD48&lt;=GRADING!$J$55,GRADING!$C$55,IF('Mod2 Grades'!AD48&lt;=GRADING!$J$56,GRADING!$J$56,GRADING!$J$57))))))))))))))))</f>
        <v>FAIL</v>
      </c>
      <c r="AF48" s="29">
        <f t="shared" ref="AF48" si="130">SUMIFS($D$120:$AB$120,$D$10:$AB$10,"Add",D48:AB48,"OK")</f>
        <v>0</v>
      </c>
      <c r="AG48" s="29">
        <f t="shared" ref="AG48" si="131">SUMIFS($D49:$AB49,$D$10:$AB$10,"Man",$D48:$AB48,"OK")</f>
        <v>0</v>
      </c>
      <c r="AH48" s="29">
        <f t="shared" ref="AH48" si="132">SUMIFS($D49:$AB49,$D$10:$AB$10,"Add",$D48:$AB48,"OK")</f>
        <v>0</v>
      </c>
      <c r="AI48" s="29">
        <f t="shared" ref="AI48" si="133">SUMIFS($D49:$AB49,$D$10:$AB$10,"Add",$D48:$AB48,"OK",$D$13:$AB$13,"H")</f>
        <v>0</v>
      </c>
      <c r="AJ48" s="29">
        <f t="shared" ref="AJ48" si="134">SUMIFS($D49:$AB49,$D$10:$AB$10,"Add",$D48:$AB48,"OK",$D$13:$AB$13,"L")</f>
        <v>0</v>
      </c>
      <c r="AK48" s="151"/>
      <c r="AL48" s="29" t="str">
        <f>'Mod1 Grades'!V48</f>
        <v>No</v>
      </c>
      <c r="AM48" s="29">
        <f>IF(AL48="Achieved",'Mod1 Settings'!$S$34,IF(AL48="Disabled","n/a",0))</f>
        <v>0</v>
      </c>
      <c r="AN48" s="29" t="str">
        <f>'Mod1 Grades'!X48</f>
        <v>No</v>
      </c>
      <c r="AO48" s="29" t="str">
        <f t="shared" ref="AO48" si="135">IF(AN48="Achieved","No limit for Carrots",IF(AN48="Disabled","n/a","Carrots Limited"))</f>
        <v>Carrots Limited</v>
      </c>
      <c r="AP48" s="29" t="str">
        <f>IF('Mod2 Settings'!$M$34=1,IF(AND(COUNTIFS($D$10:$AB$10,"Add",D43:AB43,"H",D48:AB48,"OK")=COUNTIFS($D$10:$AB$10,"Add",D43:AB43,"H"),SUM(AF48:AH48)&gt;='Mod2 Settings'!$P$34),"Achieved","No"),"Disabled")</f>
        <v>No</v>
      </c>
      <c r="AQ48" s="29">
        <f>IF('Mod2 Settings'!$M$34=1,IF(AP48="Achieved",ROUNDDOWN('Mod2 Settings'!$S$34*'Mod1 Grades'!$N$18,0),0),"n/a")</f>
        <v>0</v>
      </c>
      <c r="AR48" s="29" t="str">
        <f>IF('Mod2 Settings'!$M$35=1,IF(AD48&gt;='Mod2 Settings'!$P$35,"Achieved","No"),"Disabled")</f>
        <v>No</v>
      </c>
      <c r="AS48" s="29" t="s">
        <v>440</v>
      </c>
      <c r="AT48" s="29" t="s">
        <v>440</v>
      </c>
      <c r="AU48" s="29" t="s">
        <v>440</v>
      </c>
      <c r="AV48" s="29" t="s">
        <v>440</v>
      </c>
      <c r="AW48" s="29" t="s">
        <v>440</v>
      </c>
      <c r="AX48" s="29" t="s">
        <v>440</v>
      </c>
      <c r="AY48" s="29" t="s">
        <v>440</v>
      </c>
    </row>
    <row r="49" spans="1:51" ht="18" customHeight="1" x14ac:dyDescent="0.25">
      <c r="A49" s="192"/>
      <c r="B49" s="194"/>
      <c r="C49" s="135" t="s">
        <v>309</v>
      </c>
      <c r="D49" s="49"/>
      <c r="E49" s="49"/>
      <c r="F49" s="49"/>
      <c r="G49" s="49"/>
      <c r="H49" s="49"/>
      <c r="I49" s="49"/>
      <c r="J49" s="49"/>
      <c r="K49" s="49"/>
      <c r="L49" s="50"/>
      <c r="M49" s="50"/>
      <c r="N49" s="50"/>
      <c r="O49" s="50"/>
      <c r="P49" s="50"/>
      <c r="Q49" s="50"/>
      <c r="R49" s="50"/>
      <c r="S49" s="50"/>
      <c r="T49" s="50"/>
      <c r="U49" s="50"/>
      <c r="V49" s="50"/>
      <c r="W49" s="50"/>
      <c r="X49" s="50"/>
      <c r="Y49" s="50"/>
      <c r="Z49" s="50"/>
      <c r="AA49" s="50"/>
      <c r="AB49" s="50"/>
      <c r="AC49" s="138">
        <f t="shared" ref="AC49" si="136">SUM(D49:AB49)</f>
        <v>0</v>
      </c>
    </row>
    <row r="50" spans="1:51" ht="18" customHeight="1" x14ac:dyDescent="0.25">
      <c r="A50" s="191">
        <f>StudentsSummary!$B27</f>
        <v>17</v>
      </c>
      <c r="B50" s="193" t="str">
        <f>_xlfn.CONCAT(StudentsSummary!$C27," ",StudentsSummary!$D27)</f>
        <v>Surname17 Name17</v>
      </c>
      <c r="C50" s="135" t="s">
        <v>308</v>
      </c>
      <c r="D50" s="49"/>
      <c r="E50" s="49"/>
      <c r="F50" s="49"/>
      <c r="G50" s="49"/>
      <c r="H50" s="49"/>
      <c r="I50" s="49"/>
      <c r="J50" s="49"/>
      <c r="K50" s="49"/>
      <c r="L50" s="50"/>
      <c r="M50" s="50"/>
      <c r="N50" s="50"/>
      <c r="O50" s="50"/>
      <c r="P50" s="50"/>
      <c r="Q50" s="50"/>
      <c r="R50" s="50"/>
      <c r="S50" s="50"/>
      <c r="T50" s="50"/>
      <c r="U50" s="50"/>
      <c r="V50" s="50"/>
      <c r="W50" s="50"/>
      <c r="X50" s="50"/>
      <c r="Y50" s="50"/>
      <c r="Z50" s="50"/>
      <c r="AA50" s="50"/>
      <c r="AB50" s="50"/>
      <c r="AC50" s="138" t="str">
        <f t="shared" ref="AC50" si="137">IF(COUNTIFS($D$10:$AB$10,"Man",D50:AB50,"OK")=COUNTIF($D$10:$AB$10,"Man"),"PASS","FAIL")</f>
        <v>FAIL</v>
      </c>
      <c r="AD50" s="138">
        <f t="shared" ref="AD50" si="138">SUM(AF50,AG50,AH50,AK50,AM50,AQ50,AS50,AU50,AW50,AY50)</f>
        <v>0</v>
      </c>
      <c r="AE50" s="138" t="str">
        <f>IF($AC50&lt;&gt;"PASS","FAIL",IF(AD50&gt;GRADING!$D$36,GRADING!$D$39,IF('Mod2 Grades'!AD50&lt;=GRADING!$J$43,GRADING!$C$43,IF('Mod2 Grades'!AD50&lt;=GRADING!$J$44,GRADING!$C$44,IF('Mod2 Grades'!AD50&lt;=GRADING!$J$45,GRADING!$C$45,IF('Mod2 Grades'!AD50&lt;=GRADING!$J$46,GRADING!$C$46,IF('Mod2 Grades'!AD50&lt;=GRADING!$J$47,GRADING!$C$47,IF('Mod2 Grades'!AD50&lt;=GRADING!$J$48,GRADING!$C$48,IF('Mod2 Grades'!AD50&lt;=GRADING!$J$49,GRADING!$C$49,IF('Mod2 Grades'!AD50&lt;=GRADING!$J$50,GRADING!$C$50,IF('Mod2 Grades'!AD50&lt;=GRADING!$J$51,GRADING!$C$51,IF('Mod2 Grades'!AD50&lt;=GRADING!$J$52,GRADING!$C$52,IF('Mod2 Grades'!AD50&lt;=GRADING!$J$53,GRADING!$C$53,IF('Mod2 Grades'!AD50&lt;=GRADING!$J$54,GRADING!$C$54,IF('Mod2 Grades'!AD50&lt;=GRADING!$J$55,GRADING!$C$55,IF('Mod2 Grades'!AD50&lt;=GRADING!$J$56,GRADING!$J$56,GRADING!$J$57))))))))))))))))</f>
        <v>FAIL</v>
      </c>
      <c r="AF50" s="29">
        <f t="shared" ref="AF50" si="139">SUMIFS($D$120:$AB$120,$D$10:$AB$10,"Add",D50:AB50,"OK")</f>
        <v>0</v>
      </c>
      <c r="AG50" s="29">
        <f t="shared" ref="AG50" si="140">SUMIFS($D51:$AB51,$D$10:$AB$10,"Man",$D50:$AB50,"OK")</f>
        <v>0</v>
      </c>
      <c r="AH50" s="29">
        <f t="shared" ref="AH50" si="141">SUMIFS($D51:$AB51,$D$10:$AB$10,"Add",$D50:$AB50,"OK")</f>
        <v>0</v>
      </c>
      <c r="AI50" s="29">
        <f t="shared" ref="AI50" si="142">SUMIFS($D51:$AB51,$D$10:$AB$10,"Add",$D50:$AB50,"OK",$D$13:$AB$13,"H")</f>
        <v>0</v>
      </c>
      <c r="AJ50" s="29">
        <f t="shared" ref="AJ50" si="143">SUMIFS($D51:$AB51,$D$10:$AB$10,"Add",$D50:$AB50,"OK",$D$13:$AB$13,"L")</f>
        <v>0</v>
      </c>
      <c r="AK50" s="151"/>
      <c r="AL50" s="29" t="str">
        <f>'Mod1 Grades'!V50</f>
        <v>No</v>
      </c>
      <c r="AM50" s="29">
        <f>IF(AL50="Achieved",'Mod1 Settings'!$S$34,IF(AL50="Disabled","n/a",0))</f>
        <v>0</v>
      </c>
      <c r="AN50" s="29" t="str">
        <f>'Mod1 Grades'!X50</f>
        <v>No</v>
      </c>
      <c r="AO50" s="29" t="str">
        <f t="shared" ref="AO50" si="144">IF(AN50="Achieved","No limit for Carrots",IF(AN50="Disabled","n/a","Carrots Limited"))</f>
        <v>Carrots Limited</v>
      </c>
      <c r="AP50" s="29" t="str">
        <f>IF('Mod2 Settings'!$M$34=1,IF(AND(COUNTIFS($D$10:$AB$10,"Add",D45:AB45,"H",D50:AB50,"OK")=COUNTIFS($D$10:$AB$10,"Add",D45:AB45,"H"),SUM(AF50:AH50)&gt;='Mod2 Settings'!$P$34),"Achieved","No"),"Disabled")</f>
        <v>No</v>
      </c>
      <c r="AQ50" s="29">
        <f>IF('Mod2 Settings'!$M$34=1,IF(AP50="Achieved",ROUNDDOWN('Mod2 Settings'!$S$34*'Mod1 Grades'!$N$18,0),0),"n/a")</f>
        <v>0</v>
      </c>
      <c r="AR50" s="29" t="str">
        <f>IF('Mod2 Settings'!$M$35=1,IF(AD50&gt;='Mod2 Settings'!$P$35,"Achieved","No"),"Disabled")</f>
        <v>No</v>
      </c>
      <c r="AS50" s="29" t="s">
        <v>440</v>
      </c>
      <c r="AT50" s="29" t="s">
        <v>440</v>
      </c>
      <c r="AU50" s="29" t="s">
        <v>440</v>
      </c>
      <c r="AV50" s="29" t="s">
        <v>440</v>
      </c>
      <c r="AW50" s="29" t="s">
        <v>440</v>
      </c>
      <c r="AX50" s="29" t="s">
        <v>440</v>
      </c>
      <c r="AY50" s="29" t="s">
        <v>440</v>
      </c>
    </row>
    <row r="51" spans="1:51" ht="18" customHeight="1" x14ac:dyDescent="0.25">
      <c r="A51" s="192"/>
      <c r="B51" s="194"/>
      <c r="C51" s="135" t="s">
        <v>309</v>
      </c>
      <c r="D51" s="49"/>
      <c r="E51" s="49"/>
      <c r="F51" s="49"/>
      <c r="G51" s="49"/>
      <c r="H51" s="49"/>
      <c r="I51" s="49"/>
      <c r="J51" s="49"/>
      <c r="K51" s="49"/>
      <c r="L51" s="50"/>
      <c r="M51" s="50"/>
      <c r="N51" s="50"/>
      <c r="O51" s="50"/>
      <c r="P51" s="50"/>
      <c r="Q51" s="50"/>
      <c r="R51" s="50"/>
      <c r="S51" s="50"/>
      <c r="T51" s="50"/>
      <c r="U51" s="50"/>
      <c r="V51" s="50"/>
      <c r="W51" s="50"/>
      <c r="X51" s="50"/>
      <c r="Y51" s="50"/>
      <c r="Z51" s="50"/>
      <c r="AA51" s="50"/>
      <c r="AB51" s="50"/>
      <c r="AC51" s="138">
        <f t="shared" ref="AC51" si="145">SUM(D51:AB51)</f>
        <v>0</v>
      </c>
    </row>
    <row r="52" spans="1:51" ht="18" customHeight="1" x14ac:dyDescent="0.25">
      <c r="A52" s="191">
        <f>StudentsSummary!$B28</f>
        <v>18</v>
      </c>
      <c r="B52" s="193" t="str">
        <f>_xlfn.CONCAT(StudentsSummary!$C28," ",StudentsSummary!$D28)</f>
        <v>Surname18 Name18</v>
      </c>
      <c r="C52" s="135" t="s">
        <v>308</v>
      </c>
      <c r="D52" s="49"/>
      <c r="E52" s="49"/>
      <c r="F52" s="49"/>
      <c r="G52" s="49"/>
      <c r="H52" s="49"/>
      <c r="I52" s="49"/>
      <c r="J52" s="49"/>
      <c r="K52" s="49"/>
      <c r="L52" s="50"/>
      <c r="M52" s="50"/>
      <c r="N52" s="50"/>
      <c r="O52" s="50"/>
      <c r="P52" s="50"/>
      <c r="Q52" s="50"/>
      <c r="R52" s="50"/>
      <c r="S52" s="50"/>
      <c r="T52" s="50"/>
      <c r="U52" s="50"/>
      <c r="V52" s="50"/>
      <c r="W52" s="50"/>
      <c r="X52" s="50"/>
      <c r="Y52" s="50"/>
      <c r="Z52" s="50"/>
      <c r="AA52" s="50"/>
      <c r="AB52" s="50"/>
      <c r="AC52" s="138" t="str">
        <f t="shared" ref="AC52" si="146">IF(COUNTIFS($D$10:$AB$10,"Man",D52:AB52,"OK")=COUNTIF($D$10:$AB$10,"Man"),"PASS","FAIL")</f>
        <v>FAIL</v>
      </c>
      <c r="AD52" s="138">
        <f t="shared" ref="AD52" si="147">SUM(AF52,AG52,AH52,AK52,AM52,AQ52,AS52,AU52,AW52,AY52)</f>
        <v>0</v>
      </c>
      <c r="AE52" s="138" t="str">
        <f>IF($AC52&lt;&gt;"PASS","FAIL",IF(AD52&gt;GRADING!$D$36,GRADING!$D$39,IF('Mod2 Grades'!AD52&lt;=GRADING!$J$43,GRADING!$C$43,IF('Mod2 Grades'!AD52&lt;=GRADING!$J$44,GRADING!$C$44,IF('Mod2 Grades'!AD52&lt;=GRADING!$J$45,GRADING!$C$45,IF('Mod2 Grades'!AD52&lt;=GRADING!$J$46,GRADING!$C$46,IF('Mod2 Grades'!AD52&lt;=GRADING!$J$47,GRADING!$C$47,IF('Mod2 Grades'!AD52&lt;=GRADING!$J$48,GRADING!$C$48,IF('Mod2 Grades'!AD52&lt;=GRADING!$J$49,GRADING!$C$49,IF('Mod2 Grades'!AD52&lt;=GRADING!$J$50,GRADING!$C$50,IF('Mod2 Grades'!AD52&lt;=GRADING!$J$51,GRADING!$C$51,IF('Mod2 Grades'!AD52&lt;=GRADING!$J$52,GRADING!$C$52,IF('Mod2 Grades'!AD52&lt;=GRADING!$J$53,GRADING!$C$53,IF('Mod2 Grades'!AD52&lt;=GRADING!$J$54,GRADING!$C$54,IF('Mod2 Grades'!AD52&lt;=GRADING!$J$55,GRADING!$C$55,IF('Mod2 Grades'!AD52&lt;=GRADING!$J$56,GRADING!$J$56,GRADING!$J$57))))))))))))))))</f>
        <v>FAIL</v>
      </c>
      <c r="AF52" s="29">
        <f t="shared" ref="AF52" si="148">SUMIFS($D$120:$AB$120,$D$10:$AB$10,"Add",D52:AB52,"OK")</f>
        <v>0</v>
      </c>
      <c r="AG52" s="29">
        <f t="shared" ref="AG52" si="149">SUMIFS($D53:$AB53,$D$10:$AB$10,"Man",$D52:$AB52,"OK")</f>
        <v>0</v>
      </c>
      <c r="AH52" s="29">
        <f t="shared" ref="AH52" si="150">SUMIFS($D53:$AB53,$D$10:$AB$10,"Add",$D52:$AB52,"OK")</f>
        <v>0</v>
      </c>
      <c r="AI52" s="29">
        <f t="shared" ref="AI52" si="151">SUMIFS($D53:$AB53,$D$10:$AB$10,"Add",$D52:$AB52,"OK",$D$13:$AB$13,"H")</f>
        <v>0</v>
      </c>
      <c r="AJ52" s="29">
        <f t="shared" ref="AJ52" si="152">SUMIFS($D53:$AB53,$D$10:$AB$10,"Add",$D52:$AB52,"OK",$D$13:$AB$13,"L")</f>
        <v>0</v>
      </c>
      <c r="AK52" s="151"/>
      <c r="AL52" s="29" t="str">
        <f>'Mod1 Grades'!V52</f>
        <v>No</v>
      </c>
      <c r="AM52" s="29">
        <f>IF(AL52="Achieved",'Mod1 Settings'!$S$34,IF(AL52="Disabled","n/a",0))</f>
        <v>0</v>
      </c>
      <c r="AN52" s="29" t="str">
        <f>'Mod1 Grades'!X52</f>
        <v>No</v>
      </c>
      <c r="AO52" s="29" t="str">
        <f t="shared" ref="AO52" si="153">IF(AN52="Achieved","No limit for Carrots",IF(AN52="Disabled","n/a","Carrots Limited"))</f>
        <v>Carrots Limited</v>
      </c>
      <c r="AP52" s="29" t="str">
        <f>IF('Mod2 Settings'!$M$34=1,IF(AND(COUNTIFS($D$10:$AB$10,"Add",D47:AB47,"H",D52:AB52,"OK")=COUNTIFS($D$10:$AB$10,"Add",D47:AB47,"H"),SUM(AF52:AH52)&gt;='Mod2 Settings'!$P$34),"Achieved","No"),"Disabled")</f>
        <v>No</v>
      </c>
      <c r="AQ52" s="29">
        <f>IF('Mod2 Settings'!$M$34=1,IF(AP52="Achieved",ROUNDDOWN('Mod2 Settings'!$S$34*'Mod1 Grades'!$N$18,0),0),"n/a")</f>
        <v>0</v>
      </c>
      <c r="AR52" s="29" t="str">
        <f>IF('Mod2 Settings'!$M$35=1,IF(AD52&gt;='Mod2 Settings'!$P$35,"Achieved","No"),"Disabled")</f>
        <v>No</v>
      </c>
      <c r="AS52" s="29" t="s">
        <v>440</v>
      </c>
      <c r="AT52" s="29" t="s">
        <v>440</v>
      </c>
      <c r="AU52" s="29" t="s">
        <v>440</v>
      </c>
      <c r="AV52" s="29" t="s">
        <v>440</v>
      </c>
      <c r="AW52" s="29" t="s">
        <v>440</v>
      </c>
      <c r="AX52" s="29" t="s">
        <v>440</v>
      </c>
      <c r="AY52" s="29" t="s">
        <v>440</v>
      </c>
    </row>
    <row r="53" spans="1:51" ht="18" customHeight="1" x14ac:dyDescent="0.25">
      <c r="A53" s="192"/>
      <c r="B53" s="194"/>
      <c r="C53" s="135" t="s">
        <v>309</v>
      </c>
      <c r="D53" s="49"/>
      <c r="E53" s="49"/>
      <c r="F53" s="49"/>
      <c r="G53" s="49"/>
      <c r="H53" s="49"/>
      <c r="I53" s="49"/>
      <c r="J53" s="49"/>
      <c r="K53" s="49"/>
      <c r="L53" s="50"/>
      <c r="M53" s="50"/>
      <c r="N53" s="50"/>
      <c r="O53" s="50"/>
      <c r="P53" s="50"/>
      <c r="Q53" s="50"/>
      <c r="R53" s="50"/>
      <c r="S53" s="50"/>
      <c r="T53" s="50"/>
      <c r="U53" s="50"/>
      <c r="V53" s="50"/>
      <c r="W53" s="50"/>
      <c r="X53" s="50"/>
      <c r="Y53" s="50"/>
      <c r="Z53" s="50"/>
      <c r="AA53" s="50"/>
      <c r="AB53" s="50"/>
      <c r="AC53" s="138">
        <f t="shared" ref="AC53" si="154">SUM(D53:AB53)</f>
        <v>0</v>
      </c>
    </row>
    <row r="54" spans="1:51" ht="18" customHeight="1" x14ac:dyDescent="0.25">
      <c r="A54" s="191">
        <f>StudentsSummary!$B29</f>
        <v>19</v>
      </c>
      <c r="B54" s="193" t="str">
        <f>_xlfn.CONCAT(StudentsSummary!$C29," ",StudentsSummary!$D29)</f>
        <v>Surname19 Name19</v>
      </c>
      <c r="C54" s="135" t="s">
        <v>308</v>
      </c>
      <c r="D54" s="49"/>
      <c r="E54" s="49"/>
      <c r="F54" s="49"/>
      <c r="G54" s="49"/>
      <c r="H54" s="49"/>
      <c r="I54" s="49"/>
      <c r="J54" s="49"/>
      <c r="K54" s="49"/>
      <c r="L54" s="50"/>
      <c r="M54" s="50"/>
      <c r="N54" s="50"/>
      <c r="O54" s="50"/>
      <c r="P54" s="50"/>
      <c r="Q54" s="50"/>
      <c r="R54" s="50"/>
      <c r="S54" s="50"/>
      <c r="T54" s="50"/>
      <c r="U54" s="50"/>
      <c r="V54" s="50"/>
      <c r="W54" s="50"/>
      <c r="X54" s="50"/>
      <c r="Y54" s="50"/>
      <c r="Z54" s="50"/>
      <c r="AA54" s="50"/>
      <c r="AB54" s="50"/>
      <c r="AC54" s="138" t="str">
        <f t="shared" ref="AC54" si="155">IF(COUNTIFS($D$10:$AB$10,"Man",D54:AB54,"OK")=COUNTIF($D$10:$AB$10,"Man"),"PASS","FAIL")</f>
        <v>FAIL</v>
      </c>
      <c r="AD54" s="138">
        <f t="shared" ref="AD54" si="156">SUM(AF54,AG54,AH54,AK54,AM54,AQ54,AS54,AU54,AW54,AY54)</f>
        <v>0</v>
      </c>
      <c r="AE54" s="138" t="str">
        <f>IF($AC54&lt;&gt;"PASS","FAIL",IF(AD54&gt;GRADING!$D$36,GRADING!$D$39,IF('Mod2 Grades'!AD54&lt;=GRADING!$J$43,GRADING!$C$43,IF('Mod2 Grades'!AD54&lt;=GRADING!$J$44,GRADING!$C$44,IF('Mod2 Grades'!AD54&lt;=GRADING!$J$45,GRADING!$C$45,IF('Mod2 Grades'!AD54&lt;=GRADING!$J$46,GRADING!$C$46,IF('Mod2 Grades'!AD54&lt;=GRADING!$J$47,GRADING!$C$47,IF('Mod2 Grades'!AD54&lt;=GRADING!$J$48,GRADING!$C$48,IF('Mod2 Grades'!AD54&lt;=GRADING!$J$49,GRADING!$C$49,IF('Mod2 Grades'!AD54&lt;=GRADING!$J$50,GRADING!$C$50,IF('Mod2 Grades'!AD54&lt;=GRADING!$J$51,GRADING!$C$51,IF('Mod2 Grades'!AD54&lt;=GRADING!$J$52,GRADING!$C$52,IF('Mod2 Grades'!AD54&lt;=GRADING!$J$53,GRADING!$C$53,IF('Mod2 Grades'!AD54&lt;=GRADING!$J$54,GRADING!$C$54,IF('Mod2 Grades'!AD54&lt;=GRADING!$J$55,GRADING!$C$55,IF('Mod2 Grades'!AD54&lt;=GRADING!$J$56,GRADING!$J$56,GRADING!$J$57))))))))))))))))</f>
        <v>FAIL</v>
      </c>
      <c r="AF54" s="29">
        <f t="shared" ref="AF54" si="157">SUMIFS($D$120:$AB$120,$D$10:$AB$10,"Add",D54:AB54,"OK")</f>
        <v>0</v>
      </c>
      <c r="AG54" s="29">
        <f t="shared" ref="AG54" si="158">SUMIFS($D55:$AB55,$D$10:$AB$10,"Man",$D54:$AB54,"OK")</f>
        <v>0</v>
      </c>
      <c r="AH54" s="29">
        <f t="shared" ref="AH54" si="159">SUMIFS($D55:$AB55,$D$10:$AB$10,"Add",$D54:$AB54,"OK")</f>
        <v>0</v>
      </c>
      <c r="AI54" s="29">
        <f t="shared" ref="AI54" si="160">SUMIFS($D55:$AB55,$D$10:$AB$10,"Add",$D54:$AB54,"OK",$D$13:$AB$13,"H")</f>
        <v>0</v>
      </c>
      <c r="AJ54" s="29">
        <f t="shared" ref="AJ54" si="161">SUMIFS($D55:$AB55,$D$10:$AB$10,"Add",$D54:$AB54,"OK",$D$13:$AB$13,"L")</f>
        <v>0</v>
      </c>
      <c r="AK54" s="151"/>
      <c r="AL54" s="29" t="str">
        <f>'Mod1 Grades'!V54</f>
        <v>No</v>
      </c>
      <c r="AM54" s="29">
        <f>IF(AL54="Achieved",'Mod1 Settings'!$S$34,IF(AL54="Disabled","n/a",0))</f>
        <v>0</v>
      </c>
      <c r="AN54" s="29" t="str">
        <f>'Mod1 Grades'!X54</f>
        <v>No</v>
      </c>
      <c r="AO54" s="29" t="str">
        <f t="shared" ref="AO54" si="162">IF(AN54="Achieved","No limit for Carrots",IF(AN54="Disabled","n/a","Carrots Limited"))</f>
        <v>Carrots Limited</v>
      </c>
      <c r="AP54" s="29" t="str">
        <f>IF('Mod2 Settings'!$M$34=1,IF(AND(COUNTIFS($D$10:$AB$10,"Add",D49:AB49,"H",D54:AB54,"OK")=COUNTIFS($D$10:$AB$10,"Add",D49:AB49,"H"),SUM(AF54:AH54)&gt;='Mod2 Settings'!$P$34),"Achieved","No"),"Disabled")</f>
        <v>No</v>
      </c>
      <c r="AQ54" s="29">
        <f>IF('Mod2 Settings'!$M$34=1,IF(AP54="Achieved",ROUNDDOWN('Mod2 Settings'!$S$34*'Mod1 Grades'!$N$18,0),0),"n/a")</f>
        <v>0</v>
      </c>
      <c r="AR54" s="29" t="str">
        <f>IF('Mod2 Settings'!$M$35=1,IF(AD54&gt;='Mod2 Settings'!$P$35,"Achieved","No"),"Disabled")</f>
        <v>No</v>
      </c>
      <c r="AS54" s="29" t="s">
        <v>440</v>
      </c>
      <c r="AT54" s="29" t="s">
        <v>440</v>
      </c>
      <c r="AU54" s="29" t="s">
        <v>440</v>
      </c>
      <c r="AV54" s="29" t="s">
        <v>440</v>
      </c>
      <c r="AW54" s="29" t="s">
        <v>440</v>
      </c>
      <c r="AX54" s="29" t="s">
        <v>440</v>
      </c>
      <c r="AY54" s="29" t="s">
        <v>440</v>
      </c>
    </row>
    <row r="55" spans="1:51" ht="18" customHeight="1" x14ac:dyDescent="0.25">
      <c r="A55" s="192"/>
      <c r="B55" s="194"/>
      <c r="C55" s="135" t="s">
        <v>309</v>
      </c>
      <c r="D55" s="49"/>
      <c r="E55" s="49"/>
      <c r="F55" s="49"/>
      <c r="G55" s="49"/>
      <c r="H55" s="49"/>
      <c r="I55" s="49"/>
      <c r="J55" s="49"/>
      <c r="K55" s="49"/>
      <c r="L55" s="50"/>
      <c r="M55" s="50"/>
      <c r="N55" s="50"/>
      <c r="O55" s="50"/>
      <c r="P55" s="50"/>
      <c r="Q55" s="50"/>
      <c r="R55" s="50"/>
      <c r="S55" s="50"/>
      <c r="T55" s="50"/>
      <c r="U55" s="50"/>
      <c r="V55" s="50"/>
      <c r="W55" s="50"/>
      <c r="X55" s="50"/>
      <c r="Y55" s="50"/>
      <c r="Z55" s="50"/>
      <c r="AA55" s="50"/>
      <c r="AB55" s="50"/>
      <c r="AC55" s="138">
        <f t="shared" ref="AC55" si="163">SUM(D55:AB55)</f>
        <v>0</v>
      </c>
    </row>
    <row r="56" spans="1:51" ht="18" customHeight="1" x14ac:dyDescent="0.25">
      <c r="A56" s="191">
        <f>StudentsSummary!$B30</f>
        <v>20</v>
      </c>
      <c r="B56" s="193" t="str">
        <f>_xlfn.CONCAT(StudentsSummary!$C30," ",StudentsSummary!$D30)</f>
        <v>Surname20 Name20</v>
      </c>
      <c r="C56" s="135" t="s">
        <v>308</v>
      </c>
      <c r="D56" s="49"/>
      <c r="E56" s="49"/>
      <c r="F56" s="49"/>
      <c r="G56" s="49"/>
      <c r="H56" s="49"/>
      <c r="I56" s="49"/>
      <c r="J56" s="49"/>
      <c r="K56" s="49"/>
      <c r="L56" s="50"/>
      <c r="M56" s="50"/>
      <c r="N56" s="50"/>
      <c r="O56" s="50"/>
      <c r="P56" s="50"/>
      <c r="Q56" s="50"/>
      <c r="R56" s="50"/>
      <c r="S56" s="50"/>
      <c r="T56" s="50"/>
      <c r="U56" s="50"/>
      <c r="V56" s="50"/>
      <c r="W56" s="50"/>
      <c r="X56" s="50"/>
      <c r="Y56" s="50"/>
      <c r="Z56" s="50"/>
      <c r="AA56" s="50"/>
      <c r="AB56" s="50"/>
      <c r="AC56" s="138" t="str">
        <f t="shared" ref="AC56" si="164">IF(COUNTIFS($D$10:$AB$10,"Man",D56:AB56,"OK")=COUNTIF($D$10:$AB$10,"Man"),"PASS","FAIL")</f>
        <v>FAIL</v>
      </c>
      <c r="AD56" s="138">
        <f t="shared" ref="AD56" si="165">SUM(AF56,AG56,AH56,AK56,AM56,AQ56,AS56,AU56,AW56,AY56)</f>
        <v>0</v>
      </c>
      <c r="AE56" s="138" t="str">
        <f>IF($AC56&lt;&gt;"PASS","FAIL",IF(AD56&gt;GRADING!$D$36,GRADING!$D$39,IF('Mod2 Grades'!AD56&lt;=GRADING!$J$43,GRADING!$C$43,IF('Mod2 Grades'!AD56&lt;=GRADING!$J$44,GRADING!$C$44,IF('Mod2 Grades'!AD56&lt;=GRADING!$J$45,GRADING!$C$45,IF('Mod2 Grades'!AD56&lt;=GRADING!$J$46,GRADING!$C$46,IF('Mod2 Grades'!AD56&lt;=GRADING!$J$47,GRADING!$C$47,IF('Mod2 Grades'!AD56&lt;=GRADING!$J$48,GRADING!$C$48,IF('Mod2 Grades'!AD56&lt;=GRADING!$J$49,GRADING!$C$49,IF('Mod2 Grades'!AD56&lt;=GRADING!$J$50,GRADING!$C$50,IF('Mod2 Grades'!AD56&lt;=GRADING!$J$51,GRADING!$C$51,IF('Mod2 Grades'!AD56&lt;=GRADING!$J$52,GRADING!$C$52,IF('Mod2 Grades'!AD56&lt;=GRADING!$J$53,GRADING!$C$53,IF('Mod2 Grades'!AD56&lt;=GRADING!$J$54,GRADING!$C$54,IF('Mod2 Grades'!AD56&lt;=GRADING!$J$55,GRADING!$C$55,IF('Mod2 Grades'!AD56&lt;=GRADING!$J$56,GRADING!$J$56,GRADING!$J$57))))))))))))))))</f>
        <v>FAIL</v>
      </c>
      <c r="AF56" s="29">
        <f t="shared" ref="AF56" si="166">SUMIFS($D$120:$AB$120,$D$10:$AB$10,"Add",D56:AB56,"OK")</f>
        <v>0</v>
      </c>
      <c r="AG56" s="29">
        <f t="shared" ref="AG56" si="167">SUMIFS($D57:$AB57,$D$10:$AB$10,"Man",$D56:$AB56,"OK")</f>
        <v>0</v>
      </c>
      <c r="AH56" s="29">
        <f t="shared" ref="AH56" si="168">SUMIFS($D57:$AB57,$D$10:$AB$10,"Add",$D56:$AB56,"OK")</f>
        <v>0</v>
      </c>
      <c r="AI56" s="29">
        <f t="shared" ref="AI56" si="169">SUMIFS($D57:$AB57,$D$10:$AB$10,"Add",$D56:$AB56,"OK",$D$13:$AB$13,"H")</f>
        <v>0</v>
      </c>
      <c r="AJ56" s="29">
        <f t="shared" ref="AJ56" si="170">SUMIFS($D57:$AB57,$D$10:$AB$10,"Add",$D56:$AB56,"OK",$D$13:$AB$13,"L")</f>
        <v>0</v>
      </c>
      <c r="AK56" s="151"/>
      <c r="AL56" s="29" t="str">
        <f>'Mod1 Grades'!V56</f>
        <v>No</v>
      </c>
      <c r="AM56" s="29">
        <f>IF(AL56="Achieved",'Mod1 Settings'!$S$34,IF(AL56="Disabled","n/a",0))</f>
        <v>0</v>
      </c>
      <c r="AN56" s="29" t="str">
        <f>'Mod1 Grades'!X56</f>
        <v>No</v>
      </c>
      <c r="AO56" s="29" t="str">
        <f t="shared" ref="AO56" si="171">IF(AN56="Achieved","No limit for Carrots",IF(AN56="Disabled","n/a","Carrots Limited"))</f>
        <v>Carrots Limited</v>
      </c>
      <c r="AP56" s="29" t="str">
        <f>IF('Mod2 Settings'!$M$34=1,IF(AND(COUNTIFS($D$10:$AB$10,"Add",D51:AB51,"H",D56:AB56,"OK")=COUNTIFS($D$10:$AB$10,"Add",D51:AB51,"H"),SUM(AF56:AH56)&gt;='Mod2 Settings'!$P$34),"Achieved","No"),"Disabled")</f>
        <v>No</v>
      </c>
      <c r="AQ56" s="29">
        <f>IF('Mod2 Settings'!$M$34=1,IF(AP56="Achieved",ROUNDDOWN('Mod2 Settings'!$S$34*'Mod1 Grades'!$N$18,0),0),"n/a")</f>
        <v>0</v>
      </c>
      <c r="AR56" s="29" t="str">
        <f>IF('Mod2 Settings'!$M$35=1,IF(AD56&gt;='Mod2 Settings'!$P$35,"Achieved","No"),"Disabled")</f>
        <v>No</v>
      </c>
      <c r="AS56" s="29" t="s">
        <v>440</v>
      </c>
      <c r="AT56" s="29" t="s">
        <v>440</v>
      </c>
      <c r="AU56" s="29" t="s">
        <v>440</v>
      </c>
      <c r="AV56" s="29" t="s">
        <v>440</v>
      </c>
      <c r="AW56" s="29" t="s">
        <v>440</v>
      </c>
      <c r="AX56" s="29" t="s">
        <v>440</v>
      </c>
      <c r="AY56" s="29" t="s">
        <v>440</v>
      </c>
    </row>
    <row r="57" spans="1:51" ht="18" customHeight="1" x14ac:dyDescent="0.25">
      <c r="A57" s="192"/>
      <c r="B57" s="194"/>
      <c r="C57" s="135" t="s">
        <v>309</v>
      </c>
      <c r="D57" s="49"/>
      <c r="E57" s="49"/>
      <c r="F57" s="49"/>
      <c r="G57" s="49"/>
      <c r="H57" s="49"/>
      <c r="I57" s="49"/>
      <c r="J57" s="49"/>
      <c r="K57" s="49"/>
      <c r="L57" s="50"/>
      <c r="M57" s="50"/>
      <c r="N57" s="50"/>
      <c r="O57" s="50"/>
      <c r="P57" s="50"/>
      <c r="Q57" s="50"/>
      <c r="R57" s="50"/>
      <c r="S57" s="50"/>
      <c r="T57" s="50"/>
      <c r="U57" s="50"/>
      <c r="V57" s="50"/>
      <c r="W57" s="50"/>
      <c r="X57" s="50"/>
      <c r="Y57" s="50"/>
      <c r="Z57" s="50"/>
      <c r="AA57" s="50"/>
      <c r="AB57" s="50"/>
      <c r="AC57" s="138">
        <f t="shared" ref="AC57" si="172">SUM(D57:AB57)</f>
        <v>0</v>
      </c>
    </row>
    <row r="58" spans="1:51" ht="18" customHeight="1" x14ac:dyDescent="0.25">
      <c r="A58" s="191">
        <f>StudentsSummary!$B31</f>
        <v>21</v>
      </c>
      <c r="B58" s="193" t="str">
        <f>_xlfn.CONCAT(StudentsSummary!$C31," ",StudentsSummary!$D31)</f>
        <v>Surname21 Name21</v>
      </c>
      <c r="C58" s="135" t="s">
        <v>308</v>
      </c>
      <c r="D58" s="49"/>
      <c r="E58" s="49"/>
      <c r="F58" s="49"/>
      <c r="G58" s="49"/>
      <c r="H58" s="49"/>
      <c r="I58" s="49"/>
      <c r="J58" s="49"/>
      <c r="K58" s="49"/>
      <c r="L58" s="50"/>
      <c r="M58" s="50"/>
      <c r="N58" s="50"/>
      <c r="O58" s="50"/>
      <c r="P58" s="50"/>
      <c r="Q58" s="50"/>
      <c r="R58" s="50"/>
      <c r="S58" s="50"/>
      <c r="T58" s="50"/>
      <c r="U58" s="50"/>
      <c r="V58" s="50"/>
      <c r="W58" s="50"/>
      <c r="X58" s="50"/>
      <c r="Y58" s="50"/>
      <c r="Z58" s="50"/>
      <c r="AA58" s="50"/>
      <c r="AB58" s="50"/>
      <c r="AC58" s="138" t="str">
        <f t="shared" ref="AC58" si="173">IF(COUNTIFS($D$10:$AB$10,"Man",D58:AB58,"OK")=COUNTIF($D$10:$AB$10,"Man"),"PASS","FAIL")</f>
        <v>FAIL</v>
      </c>
      <c r="AD58" s="138">
        <f t="shared" ref="AD58" si="174">SUM(AF58,AG58,AH58,AK58,AM58,AQ58,AS58,AU58,AW58,AY58)</f>
        <v>0</v>
      </c>
      <c r="AE58" s="138" t="str">
        <f>IF($AC58&lt;&gt;"PASS","FAIL",IF(AD58&gt;GRADING!$D$36,GRADING!$D$39,IF('Mod2 Grades'!AD58&lt;=GRADING!$J$43,GRADING!$C$43,IF('Mod2 Grades'!AD58&lt;=GRADING!$J$44,GRADING!$C$44,IF('Mod2 Grades'!AD58&lt;=GRADING!$J$45,GRADING!$C$45,IF('Mod2 Grades'!AD58&lt;=GRADING!$J$46,GRADING!$C$46,IF('Mod2 Grades'!AD58&lt;=GRADING!$J$47,GRADING!$C$47,IF('Mod2 Grades'!AD58&lt;=GRADING!$J$48,GRADING!$C$48,IF('Mod2 Grades'!AD58&lt;=GRADING!$J$49,GRADING!$C$49,IF('Mod2 Grades'!AD58&lt;=GRADING!$J$50,GRADING!$C$50,IF('Mod2 Grades'!AD58&lt;=GRADING!$J$51,GRADING!$C$51,IF('Mod2 Grades'!AD58&lt;=GRADING!$J$52,GRADING!$C$52,IF('Mod2 Grades'!AD58&lt;=GRADING!$J$53,GRADING!$C$53,IF('Mod2 Grades'!AD58&lt;=GRADING!$J$54,GRADING!$C$54,IF('Mod2 Grades'!AD58&lt;=GRADING!$J$55,GRADING!$C$55,IF('Mod2 Grades'!AD58&lt;=GRADING!$J$56,GRADING!$J$56,GRADING!$J$57))))))))))))))))</f>
        <v>FAIL</v>
      </c>
      <c r="AF58" s="29">
        <f t="shared" ref="AF58" si="175">SUMIFS($D$120:$AB$120,$D$10:$AB$10,"Add",D58:AB58,"OK")</f>
        <v>0</v>
      </c>
      <c r="AG58" s="29">
        <f t="shared" ref="AG58" si="176">SUMIFS($D59:$AB59,$D$10:$AB$10,"Man",$D58:$AB58,"OK")</f>
        <v>0</v>
      </c>
      <c r="AH58" s="29">
        <f t="shared" ref="AH58" si="177">SUMIFS($D59:$AB59,$D$10:$AB$10,"Add",$D58:$AB58,"OK")</f>
        <v>0</v>
      </c>
      <c r="AI58" s="29">
        <f t="shared" ref="AI58" si="178">SUMIFS($D59:$AB59,$D$10:$AB$10,"Add",$D58:$AB58,"OK",$D$13:$AB$13,"H")</f>
        <v>0</v>
      </c>
      <c r="AJ58" s="29">
        <f t="shared" ref="AJ58" si="179">SUMIFS($D59:$AB59,$D$10:$AB$10,"Add",$D58:$AB58,"OK",$D$13:$AB$13,"L")</f>
        <v>0</v>
      </c>
      <c r="AK58" s="151"/>
      <c r="AL58" s="29" t="str">
        <f>'Mod1 Grades'!V58</f>
        <v>No</v>
      </c>
      <c r="AM58" s="29">
        <f>IF(AL58="Achieved",'Mod1 Settings'!$S$34,IF(AL58="Disabled","n/a",0))</f>
        <v>0</v>
      </c>
      <c r="AN58" s="29" t="str">
        <f>'Mod1 Grades'!X58</f>
        <v>No</v>
      </c>
      <c r="AO58" s="29" t="str">
        <f t="shared" ref="AO58" si="180">IF(AN58="Achieved","No limit for Carrots",IF(AN58="Disabled","n/a","Carrots Limited"))</f>
        <v>Carrots Limited</v>
      </c>
      <c r="AP58" s="29" t="str">
        <f>IF('Mod2 Settings'!$M$34=1,IF(AND(COUNTIFS($D$10:$AB$10,"Add",D53:AB53,"H",D58:AB58,"OK")=COUNTIFS($D$10:$AB$10,"Add",D53:AB53,"H"),SUM(AF58:AH58)&gt;='Mod2 Settings'!$P$34),"Achieved","No"),"Disabled")</f>
        <v>No</v>
      </c>
      <c r="AQ58" s="29">
        <f>IF('Mod2 Settings'!$M$34=1,IF(AP58="Achieved",ROUNDDOWN('Mod2 Settings'!$S$34*'Mod1 Grades'!$N$18,0),0),"n/a")</f>
        <v>0</v>
      </c>
      <c r="AR58" s="29" t="str">
        <f>IF('Mod2 Settings'!$M$35=1,IF(AD58&gt;='Mod2 Settings'!$P$35,"Achieved","No"),"Disabled")</f>
        <v>No</v>
      </c>
      <c r="AS58" s="29" t="s">
        <v>440</v>
      </c>
      <c r="AT58" s="29" t="s">
        <v>440</v>
      </c>
      <c r="AU58" s="29" t="s">
        <v>440</v>
      </c>
      <c r="AV58" s="29" t="s">
        <v>440</v>
      </c>
      <c r="AW58" s="29" t="s">
        <v>440</v>
      </c>
      <c r="AX58" s="29" t="s">
        <v>440</v>
      </c>
      <c r="AY58" s="29" t="s">
        <v>440</v>
      </c>
    </row>
    <row r="59" spans="1:51" ht="18" customHeight="1" x14ac:dyDescent="0.25">
      <c r="A59" s="192"/>
      <c r="B59" s="194"/>
      <c r="C59" s="135" t="s">
        <v>309</v>
      </c>
      <c r="D59" s="49"/>
      <c r="E59" s="49"/>
      <c r="F59" s="49"/>
      <c r="G59" s="49"/>
      <c r="H59" s="49"/>
      <c r="I59" s="49"/>
      <c r="J59" s="49"/>
      <c r="K59" s="49"/>
      <c r="L59" s="50"/>
      <c r="M59" s="50"/>
      <c r="N59" s="50"/>
      <c r="O59" s="50"/>
      <c r="P59" s="50"/>
      <c r="Q59" s="50"/>
      <c r="R59" s="50"/>
      <c r="S59" s="50"/>
      <c r="T59" s="50"/>
      <c r="U59" s="50"/>
      <c r="V59" s="50"/>
      <c r="W59" s="50"/>
      <c r="X59" s="50"/>
      <c r="Y59" s="50"/>
      <c r="Z59" s="50"/>
      <c r="AA59" s="50"/>
      <c r="AB59" s="50"/>
      <c r="AC59" s="138">
        <f t="shared" ref="AC59" si="181">SUM(D59:AB59)</f>
        <v>0</v>
      </c>
    </row>
    <row r="60" spans="1:51" ht="18" customHeight="1" x14ac:dyDescent="0.25">
      <c r="A60" s="191">
        <f>StudentsSummary!$B32</f>
        <v>22</v>
      </c>
      <c r="B60" s="193" t="str">
        <f>_xlfn.CONCAT(StudentsSummary!$C32," ",StudentsSummary!$D32)</f>
        <v>Surname22 Name22</v>
      </c>
      <c r="C60" s="135" t="s">
        <v>308</v>
      </c>
      <c r="D60" s="49"/>
      <c r="E60" s="49"/>
      <c r="F60" s="49"/>
      <c r="G60" s="49"/>
      <c r="H60" s="49"/>
      <c r="I60" s="49"/>
      <c r="J60" s="49"/>
      <c r="K60" s="49"/>
      <c r="L60" s="50"/>
      <c r="M60" s="50"/>
      <c r="N60" s="50"/>
      <c r="O60" s="50"/>
      <c r="P60" s="50"/>
      <c r="Q60" s="50"/>
      <c r="R60" s="50"/>
      <c r="S60" s="50"/>
      <c r="T60" s="50"/>
      <c r="U60" s="50"/>
      <c r="V60" s="50"/>
      <c r="W60" s="50"/>
      <c r="X60" s="50"/>
      <c r="Y60" s="50"/>
      <c r="Z60" s="50"/>
      <c r="AA60" s="50"/>
      <c r="AB60" s="50"/>
      <c r="AC60" s="138" t="str">
        <f t="shared" ref="AC60" si="182">IF(COUNTIFS($D$10:$AB$10,"Man",D60:AB60,"OK")=COUNTIF($D$10:$AB$10,"Man"),"PASS","FAIL")</f>
        <v>FAIL</v>
      </c>
      <c r="AD60" s="138">
        <f t="shared" ref="AD60" si="183">SUM(AF60,AG60,AH60,AK60,AM60,AQ60,AS60,AU60,AW60,AY60)</f>
        <v>0</v>
      </c>
      <c r="AE60" s="138" t="str">
        <f>IF($AC60&lt;&gt;"PASS","FAIL",IF(AD60&gt;GRADING!$D$36,GRADING!$D$39,IF('Mod2 Grades'!AD60&lt;=GRADING!$J$43,GRADING!$C$43,IF('Mod2 Grades'!AD60&lt;=GRADING!$J$44,GRADING!$C$44,IF('Mod2 Grades'!AD60&lt;=GRADING!$J$45,GRADING!$C$45,IF('Mod2 Grades'!AD60&lt;=GRADING!$J$46,GRADING!$C$46,IF('Mod2 Grades'!AD60&lt;=GRADING!$J$47,GRADING!$C$47,IF('Mod2 Grades'!AD60&lt;=GRADING!$J$48,GRADING!$C$48,IF('Mod2 Grades'!AD60&lt;=GRADING!$J$49,GRADING!$C$49,IF('Mod2 Grades'!AD60&lt;=GRADING!$J$50,GRADING!$C$50,IF('Mod2 Grades'!AD60&lt;=GRADING!$J$51,GRADING!$C$51,IF('Mod2 Grades'!AD60&lt;=GRADING!$J$52,GRADING!$C$52,IF('Mod2 Grades'!AD60&lt;=GRADING!$J$53,GRADING!$C$53,IF('Mod2 Grades'!AD60&lt;=GRADING!$J$54,GRADING!$C$54,IF('Mod2 Grades'!AD60&lt;=GRADING!$J$55,GRADING!$C$55,IF('Mod2 Grades'!AD60&lt;=GRADING!$J$56,GRADING!$J$56,GRADING!$J$57))))))))))))))))</f>
        <v>FAIL</v>
      </c>
      <c r="AF60" s="29">
        <f t="shared" ref="AF60" si="184">SUMIFS($D$120:$AB$120,$D$10:$AB$10,"Add",D60:AB60,"OK")</f>
        <v>0</v>
      </c>
      <c r="AG60" s="29">
        <f t="shared" ref="AG60" si="185">SUMIFS($D61:$AB61,$D$10:$AB$10,"Man",$D60:$AB60,"OK")</f>
        <v>0</v>
      </c>
      <c r="AH60" s="29">
        <f t="shared" ref="AH60" si="186">SUMIFS($D61:$AB61,$D$10:$AB$10,"Add",$D60:$AB60,"OK")</f>
        <v>0</v>
      </c>
      <c r="AI60" s="29">
        <f t="shared" ref="AI60" si="187">SUMIFS($D61:$AB61,$D$10:$AB$10,"Add",$D60:$AB60,"OK",$D$13:$AB$13,"H")</f>
        <v>0</v>
      </c>
      <c r="AJ60" s="29">
        <f t="shared" ref="AJ60" si="188">SUMIFS($D61:$AB61,$D$10:$AB$10,"Add",$D60:$AB60,"OK",$D$13:$AB$13,"L")</f>
        <v>0</v>
      </c>
      <c r="AK60" s="151"/>
      <c r="AL60" s="29" t="str">
        <f>'Mod1 Grades'!V60</f>
        <v>No</v>
      </c>
      <c r="AM60" s="29">
        <f>IF(AL60="Achieved",'Mod1 Settings'!$S$34,IF(AL60="Disabled","n/a",0))</f>
        <v>0</v>
      </c>
      <c r="AN60" s="29" t="str">
        <f>'Mod1 Grades'!X60</f>
        <v>No</v>
      </c>
      <c r="AO60" s="29" t="str">
        <f t="shared" ref="AO60" si="189">IF(AN60="Achieved","No limit for Carrots",IF(AN60="Disabled","n/a","Carrots Limited"))</f>
        <v>Carrots Limited</v>
      </c>
      <c r="AP60" s="29" t="str">
        <f>IF('Mod2 Settings'!$M$34=1,IF(AND(COUNTIFS($D$10:$AB$10,"Add",D55:AB55,"H",D60:AB60,"OK")=COUNTIFS($D$10:$AB$10,"Add",D55:AB55,"H"),SUM(AF60:AH60)&gt;='Mod2 Settings'!$P$34),"Achieved","No"),"Disabled")</f>
        <v>No</v>
      </c>
      <c r="AQ60" s="29">
        <f>IF('Mod2 Settings'!$M$34=1,IF(AP60="Achieved",ROUNDDOWN('Mod2 Settings'!$S$34*'Mod1 Grades'!$N$18,0),0),"n/a")</f>
        <v>0</v>
      </c>
      <c r="AR60" s="29" t="str">
        <f>IF('Mod2 Settings'!$M$35=1,IF(AD60&gt;='Mod2 Settings'!$P$35,"Achieved","No"),"Disabled")</f>
        <v>No</v>
      </c>
      <c r="AS60" s="29" t="s">
        <v>440</v>
      </c>
      <c r="AT60" s="29" t="s">
        <v>440</v>
      </c>
      <c r="AU60" s="29" t="s">
        <v>440</v>
      </c>
      <c r="AV60" s="29" t="s">
        <v>440</v>
      </c>
      <c r="AW60" s="29" t="s">
        <v>440</v>
      </c>
      <c r="AX60" s="29" t="s">
        <v>440</v>
      </c>
      <c r="AY60" s="29" t="s">
        <v>440</v>
      </c>
    </row>
    <row r="61" spans="1:51" ht="18" customHeight="1" x14ac:dyDescent="0.25">
      <c r="A61" s="192"/>
      <c r="B61" s="194"/>
      <c r="C61" s="135" t="s">
        <v>309</v>
      </c>
      <c r="D61" s="49"/>
      <c r="E61" s="49"/>
      <c r="F61" s="49"/>
      <c r="G61" s="49"/>
      <c r="H61" s="49"/>
      <c r="I61" s="49"/>
      <c r="J61" s="49"/>
      <c r="K61" s="49"/>
      <c r="L61" s="50"/>
      <c r="M61" s="50"/>
      <c r="N61" s="50"/>
      <c r="O61" s="50"/>
      <c r="P61" s="50"/>
      <c r="Q61" s="50"/>
      <c r="R61" s="50"/>
      <c r="S61" s="50"/>
      <c r="T61" s="50"/>
      <c r="U61" s="50"/>
      <c r="V61" s="50"/>
      <c r="W61" s="50"/>
      <c r="X61" s="50"/>
      <c r="Y61" s="50"/>
      <c r="Z61" s="50"/>
      <c r="AA61" s="50"/>
      <c r="AB61" s="50"/>
      <c r="AC61" s="138">
        <f t="shared" ref="AC61" si="190">SUM(D61:AB61)</f>
        <v>0</v>
      </c>
    </row>
    <row r="62" spans="1:51" ht="18" customHeight="1" x14ac:dyDescent="0.25">
      <c r="A62" s="191">
        <f>StudentsSummary!$B33</f>
        <v>23</v>
      </c>
      <c r="B62" s="193" t="str">
        <f>_xlfn.CONCAT(StudentsSummary!$C33," ",StudentsSummary!$D33)</f>
        <v>Surname23 Name23</v>
      </c>
      <c r="C62" s="135" t="s">
        <v>308</v>
      </c>
      <c r="D62" s="49"/>
      <c r="E62" s="49"/>
      <c r="F62" s="49"/>
      <c r="G62" s="49"/>
      <c r="H62" s="49"/>
      <c r="I62" s="49"/>
      <c r="J62" s="49"/>
      <c r="K62" s="49"/>
      <c r="L62" s="50"/>
      <c r="M62" s="50"/>
      <c r="N62" s="50"/>
      <c r="O62" s="50"/>
      <c r="P62" s="50"/>
      <c r="Q62" s="50"/>
      <c r="R62" s="50"/>
      <c r="S62" s="50"/>
      <c r="T62" s="50"/>
      <c r="U62" s="50"/>
      <c r="V62" s="50"/>
      <c r="W62" s="50"/>
      <c r="X62" s="50"/>
      <c r="Y62" s="50"/>
      <c r="Z62" s="50"/>
      <c r="AA62" s="50"/>
      <c r="AB62" s="50"/>
      <c r="AC62" s="138" t="str">
        <f t="shared" ref="AC62" si="191">IF(COUNTIFS($D$10:$AB$10,"Man",D62:AB62,"OK")=COUNTIF($D$10:$AB$10,"Man"),"PASS","FAIL")</f>
        <v>FAIL</v>
      </c>
      <c r="AD62" s="138">
        <f t="shared" ref="AD62" si="192">SUM(AF62,AG62,AH62,AK62,AM62,AQ62,AS62,AU62,AW62,AY62)</f>
        <v>0</v>
      </c>
      <c r="AE62" s="138" t="str">
        <f>IF($AC62&lt;&gt;"PASS","FAIL",IF(AD62&gt;GRADING!$D$36,GRADING!$D$39,IF('Mod2 Grades'!AD62&lt;=GRADING!$J$43,GRADING!$C$43,IF('Mod2 Grades'!AD62&lt;=GRADING!$J$44,GRADING!$C$44,IF('Mod2 Grades'!AD62&lt;=GRADING!$J$45,GRADING!$C$45,IF('Mod2 Grades'!AD62&lt;=GRADING!$J$46,GRADING!$C$46,IF('Mod2 Grades'!AD62&lt;=GRADING!$J$47,GRADING!$C$47,IF('Mod2 Grades'!AD62&lt;=GRADING!$J$48,GRADING!$C$48,IF('Mod2 Grades'!AD62&lt;=GRADING!$J$49,GRADING!$C$49,IF('Mod2 Grades'!AD62&lt;=GRADING!$J$50,GRADING!$C$50,IF('Mod2 Grades'!AD62&lt;=GRADING!$J$51,GRADING!$C$51,IF('Mod2 Grades'!AD62&lt;=GRADING!$J$52,GRADING!$C$52,IF('Mod2 Grades'!AD62&lt;=GRADING!$J$53,GRADING!$C$53,IF('Mod2 Grades'!AD62&lt;=GRADING!$J$54,GRADING!$C$54,IF('Mod2 Grades'!AD62&lt;=GRADING!$J$55,GRADING!$C$55,IF('Mod2 Grades'!AD62&lt;=GRADING!$J$56,GRADING!$J$56,GRADING!$J$57))))))))))))))))</f>
        <v>FAIL</v>
      </c>
      <c r="AF62" s="29">
        <f t="shared" ref="AF62" si="193">SUMIFS($D$120:$AB$120,$D$10:$AB$10,"Add",D62:AB62,"OK")</f>
        <v>0</v>
      </c>
      <c r="AG62" s="29">
        <f t="shared" ref="AG62" si="194">SUMIFS($D63:$AB63,$D$10:$AB$10,"Man",$D62:$AB62,"OK")</f>
        <v>0</v>
      </c>
      <c r="AH62" s="29">
        <f t="shared" ref="AH62" si="195">SUMIFS($D63:$AB63,$D$10:$AB$10,"Add",$D62:$AB62,"OK")</f>
        <v>0</v>
      </c>
      <c r="AI62" s="29">
        <f t="shared" ref="AI62" si="196">SUMIFS($D63:$AB63,$D$10:$AB$10,"Add",$D62:$AB62,"OK",$D$13:$AB$13,"H")</f>
        <v>0</v>
      </c>
      <c r="AJ62" s="29">
        <f t="shared" ref="AJ62" si="197">SUMIFS($D63:$AB63,$D$10:$AB$10,"Add",$D62:$AB62,"OK",$D$13:$AB$13,"L")</f>
        <v>0</v>
      </c>
      <c r="AK62" s="151"/>
      <c r="AL62" s="29" t="str">
        <f>'Mod1 Grades'!V62</f>
        <v>No</v>
      </c>
      <c r="AM62" s="29">
        <f>IF(AL62="Achieved",'Mod1 Settings'!$S$34,IF(AL62="Disabled","n/a",0))</f>
        <v>0</v>
      </c>
      <c r="AN62" s="29" t="str">
        <f>'Mod1 Grades'!X62</f>
        <v>No</v>
      </c>
      <c r="AO62" s="29" t="str">
        <f t="shared" ref="AO62" si="198">IF(AN62="Achieved","No limit for Carrots",IF(AN62="Disabled","n/a","Carrots Limited"))</f>
        <v>Carrots Limited</v>
      </c>
      <c r="AP62" s="29" t="str">
        <f>IF('Mod2 Settings'!$M$34=1,IF(AND(COUNTIFS($D$10:$AB$10,"Add",D57:AB57,"H",D62:AB62,"OK")=COUNTIFS($D$10:$AB$10,"Add",D57:AB57,"H"),SUM(AF62:AH62)&gt;='Mod2 Settings'!$P$34),"Achieved","No"),"Disabled")</f>
        <v>No</v>
      </c>
      <c r="AQ62" s="29">
        <f>IF('Mod2 Settings'!$M$34=1,IF(AP62="Achieved",ROUNDDOWN('Mod2 Settings'!$S$34*'Mod1 Grades'!$N$18,0),0),"n/a")</f>
        <v>0</v>
      </c>
      <c r="AR62" s="29" t="str">
        <f>IF('Mod2 Settings'!$M$35=1,IF(AD62&gt;='Mod2 Settings'!$P$35,"Achieved","No"),"Disabled")</f>
        <v>No</v>
      </c>
      <c r="AS62" s="29" t="s">
        <v>440</v>
      </c>
      <c r="AT62" s="29" t="s">
        <v>440</v>
      </c>
      <c r="AU62" s="29" t="s">
        <v>440</v>
      </c>
      <c r="AV62" s="29" t="s">
        <v>440</v>
      </c>
      <c r="AW62" s="29" t="s">
        <v>440</v>
      </c>
      <c r="AX62" s="29" t="s">
        <v>440</v>
      </c>
      <c r="AY62" s="29" t="s">
        <v>440</v>
      </c>
    </row>
    <row r="63" spans="1:51" ht="18" customHeight="1" x14ac:dyDescent="0.25">
      <c r="A63" s="192"/>
      <c r="B63" s="194"/>
      <c r="C63" s="135" t="s">
        <v>309</v>
      </c>
      <c r="D63" s="49"/>
      <c r="E63" s="49"/>
      <c r="F63" s="49"/>
      <c r="G63" s="49"/>
      <c r="H63" s="49"/>
      <c r="I63" s="49"/>
      <c r="J63" s="49"/>
      <c r="K63" s="49"/>
      <c r="L63" s="50"/>
      <c r="M63" s="50"/>
      <c r="N63" s="50"/>
      <c r="O63" s="50"/>
      <c r="P63" s="50"/>
      <c r="Q63" s="50"/>
      <c r="R63" s="50"/>
      <c r="S63" s="50"/>
      <c r="T63" s="50"/>
      <c r="U63" s="50"/>
      <c r="V63" s="50"/>
      <c r="W63" s="50"/>
      <c r="X63" s="50"/>
      <c r="Y63" s="50"/>
      <c r="Z63" s="50"/>
      <c r="AA63" s="50"/>
      <c r="AB63" s="50"/>
      <c r="AC63" s="138">
        <f t="shared" ref="AC63" si="199">SUM(D63:AB63)</f>
        <v>0</v>
      </c>
    </row>
    <row r="64" spans="1:51" ht="18" customHeight="1" x14ac:dyDescent="0.25">
      <c r="A64" s="191">
        <f>StudentsSummary!$B34</f>
        <v>24</v>
      </c>
      <c r="B64" s="193" t="str">
        <f>_xlfn.CONCAT(StudentsSummary!$C34," ",StudentsSummary!$D34)</f>
        <v>Surname24 Name24</v>
      </c>
      <c r="C64" s="135" t="s">
        <v>308</v>
      </c>
      <c r="D64" s="49"/>
      <c r="E64" s="49"/>
      <c r="F64" s="49"/>
      <c r="G64" s="49"/>
      <c r="H64" s="49"/>
      <c r="I64" s="49"/>
      <c r="J64" s="49"/>
      <c r="K64" s="49"/>
      <c r="L64" s="50"/>
      <c r="M64" s="50"/>
      <c r="N64" s="50"/>
      <c r="O64" s="50"/>
      <c r="P64" s="50"/>
      <c r="Q64" s="50"/>
      <c r="R64" s="50"/>
      <c r="S64" s="50"/>
      <c r="T64" s="50"/>
      <c r="U64" s="50"/>
      <c r="V64" s="50"/>
      <c r="W64" s="50"/>
      <c r="X64" s="50"/>
      <c r="Y64" s="50"/>
      <c r="Z64" s="50"/>
      <c r="AA64" s="50"/>
      <c r="AB64" s="50"/>
      <c r="AC64" s="138" t="str">
        <f t="shared" ref="AC64" si="200">IF(COUNTIFS($D$10:$AB$10,"Man",D64:AB64,"OK")=COUNTIF($D$10:$AB$10,"Man"),"PASS","FAIL")</f>
        <v>FAIL</v>
      </c>
      <c r="AD64" s="138">
        <f t="shared" ref="AD64" si="201">SUM(AF64,AG64,AH64,AK64,AM64,AQ64,AS64,AU64,AW64,AY64)</f>
        <v>0</v>
      </c>
      <c r="AE64" s="138" t="str">
        <f>IF($AC64&lt;&gt;"PASS","FAIL",IF(AD64&gt;GRADING!$D$36,GRADING!$D$39,IF('Mod2 Grades'!AD64&lt;=GRADING!$J$43,GRADING!$C$43,IF('Mod2 Grades'!AD64&lt;=GRADING!$J$44,GRADING!$C$44,IF('Mod2 Grades'!AD64&lt;=GRADING!$J$45,GRADING!$C$45,IF('Mod2 Grades'!AD64&lt;=GRADING!$J$46,GRADING!$C$46,IF('Mod2 Grades'!AD64&lt;=GRADING!$J$47,GRADING!$C$47,IF('Mod2 Grades'!AD64&lt;=GRADING!$J$48,GRADING!$C$48,IF('Mod2 Grades'!AD64&lt;=GRADING!$J$49,GRADING!$C$49,IF('Mod2 Grades'!AD64&lt;=GRADING!$J$50,GRADING!$C$50,IF('Mod2 Grades'!AD64&lt;=GRADING!$J$51,GRADING!$C$51,IF('Mod2 Grades'!AD64&lt;=GRADING!$J$52,GRADING!$C$52,IF('Mod2 Grades'!AD64&lt;=GRADING!$J$53,GRADING!$C$53,IF('Mod2 Grades'!AD64&lt;=GRADING!$J$54,GRADING!$C$54,IF('Mod2 Grades'!AD64&lt;=GRADING!$J$55,GRADING!$C$55,IF('Mod2 Grades'!AD64&lt;=GRADING!$J$56,GRADING!$J$56,GRADING!$J$57))))))))))))))))</f>
        <v>FAIL</v>
      </c>
      <c r="AF64" s="29">
        <f t="shared" ref="AF64" si="202">SUMIFS($D$120:$AB$120,$D$10:$AB$10,"Add",D64:AB64,"OK")</f>
        <v>0</v>
      </c>
      <c r="AG64" s="29">
        <f t="shared" ref="AG64" si="203">SUMIFS($D65:$AB65,$D$10:$AB$10,"Man",$D64:$AB64,"OK")</f>
        <v>0</v>
      </c>
      <c r="AH64" s="29">
        <f t="shared" ref="AH64" si="204">SUMIFS($D65:$AB65,$D$10:$AB$10,"Add",$D64:$AB64,"OK")</f>
        <v>0</v>
      </c>
      <c r="AI64" s="29">
        <f t="shared" ref="AI64" si="205">SUMIFS($D65:$AB65,$D$10:$AB$10,"Add",$D64:$AB64,"OK",$D$13:$AB$13,"H")</f>
        <v>0</v>
      </c>
      <c r="AJ64" s="29">
        <f t="shared" ref="AJ64" si="206">SUMIFS($D65:$AB65,$D$10:$AB$10,"Add",$D64:$AB64,"OK",$D$13:$AB$13,"L")</f>
        <v>0</v>
      </c>
      <c r="AK64" s="151"/>
      <c r="AL64" s="29" t="str">
        <f>'Mod1 Grades'!V64</f>
        <v>No</v>
      </c>
      <c r="AM64" s="29">
        <f>IF(AL64="Achieved",'Mod1 Settings'!$S$34,IF(AL64="Disabled","n/a",0))</f>
        <v>0</v>
      </c>
      <c r="AN64" s="29" t="str">
        <f>'Mod1 Grades'!X64</f>
        <v>No</v>
      </c>
      <c r="AO64" s="29" t="str">
        <f t="shared" ref="AO64" si="207">IF(AN64="Achieved","No limit for Carrots",IF(AN64="Disabled","n/a","Carrots Limited"))</f>
        <v>Carrots Limited</v>
      </c>
      <c r="AP64" s="29" t="str">
        <f>IF('Mod2 Settings'!$M$34=1,IF(AND(COUNTIFS($D$10:$AB$10,"Add",D59:AB59,"H",D64:AB64,"OK")=COUNTIFS($D$10:$AB$10,"Add",D59:AB59,"H"),SUM(AF64:AH64)&gt;='Mod2 Settings'!$P$34),"Achieved","No"),"Disabled")</f>
        <v>No</v>
      </c>
      <c r="AQ64" s="29">
        <f>IF('Mod2 Settings'!$M$34=1,IF(AP64="Achieved",ROUNDDOWN('Mod2 Settings'!$S$34*'Mod1 Grades'!$N$18,0),0),"n/a")</f>
        <v>0</v>
      </c>
      <c r="AR64" s="29" t="str">
        <f>IF('Mod2 Settings'!$M$35=1,IF(AD64&gt;='Mod2 Settings'!$P$35,"Achieved","No"),"Disabled")</f>
        <v>No</v>
      </c>
      <c r="AS64" s="29" t="s">
        <v>440</v>
      </c>
      <c r="AT64" s="29" t="s">
        <v>440</v>
      </c>
      <c r="AU64" s="29" t="s">
        <v>440</v>
      </c>
      <c r="AV64" s="29" t="s">
        <v>440</v>
      </c>
      <c r="AW64" s="29" t="s">
        <v>440</v>
      </c>
      <c r="AX64" s="29" t="s">
        <v>440</v>
      </c>
      <c r="AY64" s="29" t="s">
        <v>440</v>
      </c>
    </row>
    <row r="65" spans="1:51" ht="18" customHeight="1" x14ac:dyDescent="0.25">
      <c r="A65" s="192"/>
      <c r="B65" s="194"/>
      <c r="C65" s="135" t="s">
        <v>309</v>
      </c>
      <c r="D65" s="49"/>
      <c r="E65" s="49"/>
      <c r="F65" s="49"/>
      <c r="G65" s="49"/>
      <c r="H65" s="49"/>
      <c r="I65" s="49"/>
      <c r="J65" s="49"/>
      <c r="K65" s="49"/>
      <c r="L65" s="50"/>
      <c r="M65" s="50"/>
      <c r="N65" s="50"/>
      <c r="O65" s="50"/>
      <c r="P65" s="50"/>
      <c r="Q65" s="50"/>
      <c r="R65" s="50"/>
      <c r="S65" s="50"/>
      <c r="T65" s="50"/>
      <c r="U65" s="50"/>
      <c r="V65" s="50"/>
      <c r="W65" s="50"/>
      <c r="X65" s="50"/>
      <c r="Y65" s="50"/>
      <c r="Z65" s="50"/>
      <c r="AA65" s="50"/>
      <c r="AB65" s="50"/>
      <c r="AC65" s="138">
        <f t="shared" ref="AC65" si="208">SUM(D65:AB65)</f>
        <v>0</v>
      </c>
    </row>
    <row r="66" spans="1:51" ht="18" customHeight="1" x14ac:dyDescent="0.25">
      <c r="A66" s="191">
        <f>StudentsSummary!$B35</f>
        <v>25</v>
      </c>
      <c r="B66" s="193" t="str">
        <f>_xlfn.CONCAT(StudentsSummary!$C35," ",StudentsSummary!$D35)</f>
        <v>Surname25 Name25</v>
      </c>
      <c r="C66" s="135" t="s">
        <v>308</v>
      </c>
      <c r="D66" s="49"/>
      <c r="E66" s="49"/>
      <c r="F66" s="49"/>
      <c r="G66" s="49"/>
      <c r="H66" s="49"/>
      <c r="I66" s="49"/>
      <c r="J66" s="49"/>
      <c r="K66" s="49"/>
      <c r="L66" s="50"/>
      <c r="M66" s="50"/>
      <c r="N66" s="50"/>
      <c r="O66" s="50"/>
      <c r="P66" s="50"/>
      <c r="Q66" s="50"/>
      <c r="R66" s="50"/>
      <c r="S66" s="50"/>
      <c r="T66" s="50"/>
      <c r="U66" s="50"/>
      <c r="V66" s="50"/>
      <c r="W66" s="50"/>
      <c r="X66" s="50"/>
      <c r="Y66" s="50"/>
      <c r="Z66" s="50"/>
      <c r="AA66" s="50"/>
      <c r="AB66" s="50"/>
      <c r="AC66" s="138" t="str">
        <f t="shared" ref="AC66" si="209">IF(COUNTIFS($D$10:$AB$10,"Man",D66:AB66,"OK")=COUNTIF($D$10:$AB$10,"Man"),"PASS","FAIL")</f>
        <v>FAIL</v>
      </c>
      <c r="AD66" s="138">
        <f t="shared" ref="AD66" si="210">SUM(AF66,AG66,AH66,AK66,AM66,AQ66,AS66,AU66,AW66,AY66)</f>
        <v>0</v>
      </c>
      <c r="AE66" s="138" t="str">
        <f>IF($AC66&lt;&gt;"PASS","FAIL",IF(AD66&gt;GRADING!$D$36,GRADING!$D$39,IF('Mod2 Grades'!AD66&lt;=GRADING!$J$43,GRADING!$C$43,IF('Mod2 Grades'!AD66&lt;=GRADING!$J$44,GRADING!$C$44,IF('Mod2 Grades'!AD66&lt;=GRADING!$J$45,GRADING!$C$45,IF('Mod2 Grades'!AD66&lt;=GRADING!$J$46,GRADING!$C$46,IF('Mod2 Grades'!AD66&lt;=GRADING!$J$47,GRADING!$C$47,IF('Mod2 Grades'!AD66&lt;=GRADING!$J$48,GRADING!$C$48,IF('Mod2 Grades'!AD66&lt;=GRADING!$J$49,GRADING!$C$49,IF('Mod2 Grades'!AD66&lt;=GRADING!$J$50,GRADING!$C$50,IF('Mod2 Grades'!AD66&lt;=GRADING!$J$51,GRADING!$C$51,IF('Mod2 Grades'!AD66&lt;=GRADING!$J$52,GRADING!$C$52,IF('Mod2 Grades'!AD66&lt;=GRADING!$J$53,GRADING!$C$53,IF('Mod2 Grades'!AD66&lt;=GRADING!$J$54,GRADING!$C$54,IF('Mod2 Grades'!AD66&lt;=GRADING!$J$55,GRADING!$C$55,IF('Mod2 Grades'!AD66&lt;=GRADING!$J$56,GRADING!$J$56,GRADING!$J$57))))))))))))))))</f>
        <v>FAIL</v>
      </c>
      <c r="AF66" s="29">
        <f t="shared" ref="AF66" si="211">SUMIFS($D$120:$AB$120,$D$10:$AB$10,"Add",D66:AB66,"OK")</f>
        <v>0</v>
      </c>
      <c r="AG66" s="29">
        <f t="shared" ref="AG66" si="212">SUMIFS($D67:$AB67,$D$10:$AB$10,"Man",$D66:$AB66,"OK")</f>
        <v>0</v>
      </c>
      <c r="AH66" s="29">
        <f t="shared" ref="AH66" si="213">SUMIFS($D67:$AB67,$D$10:$AB$10,"Add",$D66:$AB66,"OK")</f>
        <v>0</v>
      </c>
      <c r="AI66" s="29">
        <f t="shared" ref="AI66" si="214">SUMIFS($D67:$AB67,$D$10:$AB$10,"Add",$D66:$AB66,"OK",$D$13:$AB$13,"H")</f>
        <v>0</v>
      </c>
      <c r="AJ66" s="29">
        <f t="shared" ref="AJ66" si="215">SUMIFS($D67:$AB67,$D$10:$AB$10,"Add",$D66:$AB66,"OK",$D$13:$AB$13,"L")</f>
        <v>0</v>
      </c>
      <c r="AK66" s="151"/>
      <c r="AL66" s="29" t="str">
        <f>'Mod1 Grades'!V66</f>
        <v>No</v>
      </c>
      <c r="AM66" s="29">
        <f>IF(AL66="Achieved",'Mod1 Settings'!$S$34,IF(AL66="Disabled","n/a",0))</f>
        <v>0</v>
      </c>
      <c r="AN66" s="29" t="str">
        <f>'Mod1 Grades'!X66</f>
        <v>No</v>
      </c>
      <c r="AO66" s="29" t="str">
        <f t="shared" ref="AO66" si="216">IF(AN66="Achieved","No limit for Carrots",IF(AN66="Disabled","n/a","Carrots Limited"))</f>
        <v>Carrots Limited</v>
      </c>
      <c r="AP66" s="29" t="str">
        <f>IF('Mod2 Settings'!$M$34=1,IF(AND(COUNTIFS($D$10:$AB$10,"Add",D61:AB61,"H",D66:AB66,"OK")=COUNTIFS($D$10:$AB$10,"Add",D61:AB61,"H"),SUM(AF66:AH66)&gt;='Mod2 Settings'!$P$34),"Achieved","No"),"Disabled")</f>
        <v>No</v>
      </c>
      <c r="AQ66" s="29">
        <f>IF('Mod2 Settings'!$M$34=1,IF(AP66="Achieved",ROUNDDOWN('Mod2 Settings'!$S$34*'Mod1 Grades'!$N$18,0),0),"n/a")</f>
        <v>0</v>
      </c>
      <c r="AR66" s="29" t="str">
        <f>IF('Mod2 Settings'!$M$35=1,IF(AD66&gt;='Mod2 Settings'!$P$35,"Achieved","No"),"Disabled")</f>
        <v>No</v>
      </c>
      <c r="AS66" s="29" t="s">
        <v>440</v>
      </c>
      <c r="AT66" s="29" t="s">
        <v>440</v>
      </c>
      <c r="AU66" s="29" t="s">
        <v>440</v>
      </c>
      <c r="AV66" s="29" t="s">
        <v>440</v>
      </c>
      <c r="AW66" s="29" t="s">
        <v>440</v>
      </c>
      <c r="AX66" s="29" t="s">
        <v>440</v>
      </c>
      <c r="AY66" s="29" t="s">
        <v>440</v>
      </c>
    </row>
    <row r="67" spans="1:51" ht="18" customHeight="1" x14ac:dyDescent="0.25">
      <c r="A67" s="192"/>
      <c r="B67" s="194"/>
      <c r="C67" s="135" t="s">
        <v>309</v>
      </c>
      <c r="D67" s="49"/>
      <c r="E67" s="49"/>
      <c r="F67" s="49"/>
      <c r="G67" s="49"/>
      <c r="H67" s="49"/>
      <c r="I67" s="49"/>
      <c r="J67" s="49"/>
      <c r="K67" s="49"/>
      <c r="L67" s="50"/>
      <c r="M67" s="50"/>
      <c r="N67" s="50"/>
      <c r="O67" s="50"/>
      <c r="P67" s="50"/>
      <c r="Q67" s="50"/>
      <c r="R67" s="50"/>
      <c r="S67" s="50"/>
      <c r="T67" s="50"/>
      <c r="U67" s="50"/>
      <c r="V67" s="50"/>
      <c r="W67" s="50"/>
      <c r="X67" s="50"/>
      <c r="Y67" s="50"/>
      <c r="Z67" s="50"/>
      <c r="AA67" s="50"/>
      <c r="AB67" s="50"/>
      <c r="AC67" s="138">
        <f t="shared" ref="AC67" si="217">SUM(D67:AB67)</f>
        <v>0</v>
      </c>
    </row>
    <row r="68" spans="1:51" ht="18" customHeight="1" x14ac:dyDescent="0.25">
      <c r="A68" s="191">
        <f>StudentsSummary!$B36</f>
        <v>26</v>
      </c>
      <c r="B68" s="193" t="str">
        <f>_xlfn.CONCAT(StudentsSummary!$C36," ",StudentsSummary!$D36)</f>
        <v>Surname26 Name26</v>
      </c>
      <c r="C68" s="135" t="s">
        <v>308</v>
      </c>
      <c r="D68" s="49"/>
      <c r="E68" s="49"/>
      <c r="F68" s="49"/>
      <c r="G68" s="49"/>
      <c r="H68" s="49"/>
      <c r="I68" s="49"/>
      <c r="J68" s="49"/>
      <c r="K68" s="49"/>
      <c r="L68" s="50"/>
      <c r="M68" s="50"/>
      <c r="N68" s="50"/>
      <c r="O68" s="50"/>
      <c r="P68" s="50"/>
      <c r="Q68" s="50"/>
      <c r="R68" s="50"/>
      <c r="S68" s="50"/>
      <c r="T68" s="50"/>
      <c r="U68" s="50"/>
      <c r="V68" s="50"/>
      <c r="W68" s="50"/>
      <c r="X68" s="50"/>
      <c r="Y68" s="50"/>
      <c r="Z68" s="50"/>
      <c r="AA68" s="50"/>
      <c r="AB68" s="50"/>
      <c r="AC68" s="138" t="str">
        <f t="shared" ref="AC68" si="218">IF(COUNTIFS($D$10:$AB$10,"Man",D68:AB68,"OK")=COUNTIF($D$10:$AB$10,"Man"),"PASS","FAIL")</f>
        <v>FAIL</v>
      </c>
      <c r="AD68" s="138">
        <f t="shared" ref="AD68" si="219">SUM(AF68,AG68,AH68,AK68,AM68,AQ68,AS68,AU68,AW68,AY68)</f>
        <v>0</v>
      </c>
      <c r="AE68" s="138" t="str">
        <f>IF($AC68&lt;&gt;"PASS","FAIL",IF(AD68&gt;GRADING!$D$36,GRADING!$D$39,IF('Mod2 Grades'!AD68&lt;=GRADING!$J$43,GRADING!$C$43,IF('Mod2 Grades'!AD68&lt;=GRADING!$J$44,GRADING!$C$44,IF('Mod2 Grades'!AD68&lt;=GRADING!$J$45,GRADING!$C$45,IF('Mod2 Grades'!AD68&lt;=GRADING!$J$46,GRADING!$C$46,IF('Mod2 Grades'!AD68&lt;=GRADING!$J$47,GRADING!$C$47,IF('Mod2 Grades'!AD68&lt;=GRADING!$J$48,GRADING!$C$48,IF('Mod2 Grades'!AD68&lt;=GRADING!$J$49,GRADING!$C$49,IF('Mod2 Grades'!AD68&lt;=GRADING!$J$50,GRADING!$C$50,IF('Mod2 Grades'!AD68&lt;=GRADING!$J$51,GRADING!$C$51,IF('Mod2 Grades'!AD68&lt;=GRADING!$J$52,GRADING!$C$52,IF('Mod2 Grades'!AD68&lt;=GRADING!$J$53,GRADING!$C$53,IF('Mod2 Grades'!AD68&lt;=GRADING!$J$54,GRADING!$C$54,IF('Mod2 Grades'!AD68&lt;=GRADING!$J$55,GRADING!$C$55,IF('Mod2 Grades'!AD68&lt;=GRADING!$J$56,GRADING!$J$56,GRADING!$J$57))))))))))))))))</f>
        <v>FAIL</v>
      </c>
      <c r="AF68" s="29">
        <f t="shared" ref="AF68" si="220">SUMIFS($D$120:$AB$120,$D$10:$AB$10,"Add",D68:AB68,"OK")</f>
        <v>0</v>
      </c>
      <c r="AG68" s="29">
        <f t="shared" ref="AG68" si="221">SUMIFS($D69:$AB69,$D$10:$AB$10,"Man",$D68:$AB68,"OK")</f>
        <v>0</v>
      </c>
      <c r="AH68" s="29">
        <f t="shared" ref="AH68" si="222">SUMIFS($D69:$AB69,$D$10:$AB$10,"Add",$D68:$AB68,"OK")</f>
        <v>0</v>
      </c>
      <c r="AI68" s="29">
        <f t="shared" ref="AI68" si="223">SUMIFS($D69:$AB69,$D$10:$AB$10,"Add",$D68:$AB68,"OK",$D$13:$AB$13,"H")</f>
        <v>0</v>
      </c>
      <c r="AJ68" s="29">
        <f t="shared" ref="AJ68" si="224">SUMIFS($D69:$AB69,$D$10:$AB$10,"Add",$D68:$AB68,"OK",$D$13:$AB$13,"L")</f>
        <v>0</v>
      </c>
      <c r="AK68" s="151"/>
      <c r="AL68" s="29" t="str">
        <f>'Mod1 Grades'!V68</f>
        <v>No</v>
      </c>
      <c r="AM68" s="29">
        <f>IF(AL68="Achieved",'Mod1 Settings'!$S$34,IF(AL68="Disabled","n/a",0))</f>
        <v>0</v>
      </c>
      <c r="AN68" s="29" t="str">
        <f>'Mod1 Grades'!X68</f>
        <v>No</v>
      </c>
      <c r="AO68" s="29" t="str">
        <f t="shared" ref="AO68" si="225">IF(AN68="Achieved","No limit for Carrots",IF(AN68="Disabled","n/a","Carrots Limited"))</f>
        <v>Carrots Limited</v>
      </c>
      <c r="AP68" s="29" t="str">
        <f>IF('Mod2 Settings'!$M$34=1,IF(AND(COUNTIFS($D$10:$AB$10,"Add",D63:AB63,"H",D68:AB68,"OK")=COUNTIFS($D$10:$AB$10,"Add",D63:AB63,"H"),SUM(AF68:AH68)&gt;='Mod2 Settings'!$P$34),"Achieved","No"),"Disabled")</f>
        <v>No</v>
      </c>
      <c r="AQ68" s="29">
        <f>IF('Mod2 Settings'!$M$34=1,IF(AP68="Achieved",ROUNDDOWN('Mod2 Settings'!$S$34*'Mod1 Grades'!$N$18,0),0),"n/a")</f>
        <v>0</v>
      </c>
      <c r="AR68" s="29" t="str">
        <f>IF('Mod2 Settings'!$M$35=1,IF(AD68&gt;='Mod2 Settings'!$P$35,"Achieved","No"),"Disabled")</f>
        <v>No</v>
      </c>
      <c r="AS68" s="29" t="s">
        <v>440</v>
      </c>
      <c r="AT68" s="29" t="s">
        <v>440</v>
      </c>
      <c r="AU68" s="29" t="s">
        <v>440</v>
      </c>
      <c r="AV68" s="29" t="s">
        <v>440</v>
      </c>
      <c r="AW68" s="29" t="s">
        <v>440</v>
      </c>
      <c r="AX68" s="29" t="s">
        <v>440</v>
      </c>
      <c r="AY68" s="29" t="s">
        <v>440</v>
      </c>
    </row>
    <row r="69" spans="1:51" ht="18" customHeight="1" x14ac:dyDescent="0.25">
      <c r="A69" s="192"/>
      <c r="B69" s="194"/>
      <c r="C69" s="135" t="s">
        <v>309</v>
      </c>
      <c r="D69" s="49"/>
      <c r="E69" s="49"/>
      <c r="F69" s="49"/>
      <c r="G69" s="49"/>
      <c r="H69" s="49"/>
      <c r="I69" s="49"/>
      <c r="J69" s="49"/>
      <c r="K69" s="49"/>
      <c r="L69" s="50"/>
      <c r="M69" s="50"/>
      <c r="N69" s="50"/>
      <c r="O69" s="50"/>
      <c r="P69" s="50"/>
      <c r="Q69" s="50"/>
      <c r="R69" s="50"/>
      <c r="S69" s="50"/>
      <c r="T69" s="50"/>
      <c r="U69" s="50"/>
      <c r="V69" s="50"/>
      <c r="W69" s="50"/>
      <c r="X69" s="50"/>
      <c r="Y69" s="50"/>
      <c r="Z69" s="50"/>
      <c r="AA69" s="50"/>
      <c r="AB69" s="50"/>
      <c r="AC69" s="138">
        <f t="shared" ref="AC69" si="226">SUM(D69:AB69)</f>
        <v>0</v>
      </c>
    </row>
    <row r="70" spans="1:51" ht="18" customHeight="1" x14ac:dyDescent="0.25">
      <c r="A70" s="191">
        <f>StudentsSummary!$B37</f>
        <v>27</v>
      </c>
      <c r="B70" s="193" t="str">
        <f>_xlfn.CONCAT(StudentsSummary!$C37," ",StudentsSummary!$D37)</f>
        <v>Surname27 Name27</v>
      </c>
      <c r="C70" s="135" t="s">
        <v>308</v>
      </c>
      <c r="D70" s="49"/>
      <c r="E70" s="49"/>
      <c r="F70" s="49"/>
      <c r="G70" s="49"/>
      <c r="H70" s="49"/>
      <c r="I70" s="49"/>
      <c r="J70" s="49"/>
      <c r="K70" s="49"/>
      <c r="L70" s="50"/>
      <c r="M70" s="50"/>
      <c r="N70" s="50"/>
      <c r="O70" s="50"/>
      <c r="P70" s="50"/>
      <c r="Q70" s="50"/>
      <c r="R70" s="50"/>
      <c r="S70" s="50"/>
      <c r="T70" s="50"/>
      <c r="U70" s="50"/>
      <c r="V70" s="50"/>
      <c r="W70" s="50"/>
      <c r="X70" s="50"/>
      <c r="Y70" s="50"/>
      <c r="Z70" s="50"/>
      <c r="AA70" s="50"/>
      <c r="AB70" s="50"/>
      <c r="AC70" s="138" t="str">
        <f t="shared" ref="AC70" si="227">IF(COUNTIFS($D$10:$AB$10,"Man",D70:AB70,"OK")=COUNTIF($D$10:$AB$10,"Man"),"PASS","FAIL")</f>
        <v>FAIL</v>
      </c>
      <c r="AD70" s="138">
        <f t="shared" ref="AD70" si="228">SUM(AF70,AG70,AH70,AK70,AM70,AQ70,AS70,AU70,AW70,AY70)</f>
        <v>0</v>
      </c>
      <c r="AE70" s="138" t="str">
        <f>IF($AC70&lt;&gt;"PASS","FAIL",IF(AD70&gt;GRADING!$D$36,GRADING!$D$39,IF('Mod2 Grades'!AD70&lt;=GRADING!$J$43,GRADING!$C$43,IF('Mod2 Grades'!AD70&lt;=GRADING!$J$44,GRADING!$C$44,IF('Mod2 Grades'!AD70&lt;=GRADING!$J$45,GRADING!$C$45,IF('Mod2 Grades'!AD70&lt;=GRADING!$J$46,GRADING!$C$46,IF('Mod2 Grades'!AD70&lt;=GRADING!$J$47,GRADING!$C$47,IF('Mod2 Grades'!AD70&lt;=GRADING!$J$48,GRADING!$C$48,IF('Mod2 Grades'!AD70&lt;=GRADING!$J$49,GRADING!$C$49,IF('Mod2 Grades'!AD70&lt;=GRADING!$J$50,GRADING!$C$50,IF('Mod2 Grades'!AD70&lt;=GRADING!$J$51,GRADING!$C$51,IF('Mod2 Grades'!AD70&lt;=GRADING!$J$52,GRADING!$C$52,IF('Mod2 Grades'!AD70&lt;=GRADING!$J$53,GRADING!$C$53,IF('Mod2 Grades'!AD70&lt;=GRADING!$J$54,GRADING!$C$54,IF('Mod2 Grades'!AD70&lt;=GRADING!$J$55,GRADING!$C$55,IF('Mod2 Grades'!AD70&lt;=GRADING!$J$56,GRADING!$J$56,GRADING!$J$57))))))))))))))))</f>
        <v>FAIL</v>
      </c>
      <c r="AF70" s="29">
        <f t="shared" ref="AF70" si="229">SUMIFS($D$120:$AB$120,$D$10:$AB$10,"Add",D70:AB70,"OK")</f>
        <v>0</v>
      </c>
      <c r="AG70" s="29">
        <f t="shared" ref="AG70" si="230">SUMIFS($D71:$AB71,$D$10:$AB$10,"Man",$D70:$AB70,"OK")</f>
        <v>0</v>
      </c>
      <c r="AH70" s="29">
        <f t="shared" ref="AH70" si="231">SUMIFS($D71:$AB71,$D$10:$AB$10,"Add",$D70:$AB70,"OK")</f>
        <v>0</v>
      </c>
      <c r="AI70" s="29">
        <f t="shared" ref="AI70" si="232">SUMIFS($D71:$AB71,$D$10:$AB$10,"Add",$D70:$AB70,"OK",$D$13:$AB$13,"H")</f>
        <v>0</v>
      </c>
      <c r="AJ70" s="29">
        <f t="shared" ref="AJ70" si="233">SUMIFS($D71:$AB71,$D$10:$AB$10,"Add",$D70:$AB70,"OK",$D$13:$AB$13,"L")</f>
        <v>0</v>
      </c>
      <c r="AK70" s="151"/>
      <c r="AL70" s="29" t="str">
        <f>'Mod1 Grades'!V70</f>
        <v>No</v>
      </c>
      <c r="AM70" s="29">
        <f>IF(AL70="Achieved",'Mod1 Settings'!$S$34,IF(AL70="Disabled","n/a",0))</f>
        <v>0</v>
      </c>
      <c r="AN70" s="29" t="str">
        <f>'Mod1 Grades'!X70</f>
        <v>No</v>
      </c>
      <c r="AO70" s="29" t="str">
        <f t="shared" ref="AO70" si="234">IF(AN70="Achieved","No limit for Carrots",IF(AN70="Disabled","n/a","Carrots Limited"))</f>
        <v>Carrots Limited</v>
      </c>
      <c r="AP70" s="29" t="str">
        <f>IF('Mod2 Settings'!$M$34=1,IF(AND(COUNTIFS($D$10:$AB$10,"Add",D65:AB65,"H",D70:AB70,"OK")=COUNTIFS($D$10:$AB$10,"Add",D65:AB65,"H"),SUM(AF70:AH70)&gt;='Mod2 Settings'!$P$34),"Achieved","No"),"Disabled")</f>
        <v>No</v>
      </c>
      <c r="AQ70" s="29">
        <f>IF('Mod2 Settings'!$M$34=1,IF(AP70="Achieved",ROUNDDOWN('Mod2 Settings'!$S$34*'Mod1 Grades'!$N$18,0),0),"n/a")</f>
        <v>0</v>
      </c>
      <c r="AR70" s="29" t="str">
        <f>IF('Mod2 Settings'!$M$35=1,IF(AD70&gt;='Mod2 Settings'!$P$35,"Achieved","No"),"Disabled")</f>
        <v>No</v>
      </c>
      <c r="AS70" s="29" t="s">
        <v>440</v>
      </c>
      <c r="AT70" s="29" t="s">
        <v>440</v>
      </c>
      <c r="AU70" s="29" t="s">
        <v>440</v>
      </c>
      <c r="AV70" s="29" t="s">
        <v>440</v>
      </c>
      <c r="AW70" s="29" t="s">
        <v>440</v>
      </c>
      <c r="AX70" s="29" t="s">
        <v>440</v>
      </c>
      <c r="AY70" s="29" t="s">
        <v>440</v>
      </c>
    </row>
    <row r="71" spans="1:51" ht="18" customHeight="1" x14ac:dyDescent="0.25">
      <c r="A71" s="192"/>
      <c r="B71" s="194"/>
      <c r="C71" s="135" t="s">
        <v>309</v>
      </c>
      <c r="D71" s="49"/>
      <c r="E71" s="49"/>
      <c r="F71" s="49"/>
      <c r="G71" s="49"/>
      <c r="H71" s="49"/>
      <c r="I71" s="49"/>
      <c r="J71" s="49"/>
      <c r="K71" s="49"/>
      <c r="L71" s="50"/>
      <c r="M71" s="50"/>
      <c r="N71" s="50"/>
      <c r="O71" s="50"/>
      <c r="P71" s="50"/>
      <c r="Q71" s="50"/>
      <c r="R71" s="50"/>
      <c r="S71" s="50"/>
      <c r="T71" s="50"/>
      <c r="U71" s="50"/>
      <c r="V71" s="50"/>
      <c r="W71" s="50"/>
      <c r="X71" s="50"/>
      <c r="Y71" s="50"/>
      <c r="Z71" s="50"/>
      <c r="AA71" s="50"/>
      <c r="AB71" s="50"/>
      <c r="AC71" s="138">
        <f t="shared" ref="AC71" si="235">SUM(D71:AB71)</f>
        <v>0</v>
      </c>
    </row>
    <row r="72" spans="1:51" ht="18" customHeight="1" x14ac:dyDescent="0.25">
      <c r="A72" s="191">
        <f>StudentsSummary!$B38</f>
        <v>28</v>
      </c>
      <c r="B72" s="193" t="str">
        <f>_xlfn.CONCAT(StudentsSummary!$C38," ",StudentsSummary!$D38)</f>
        <v>Surname28 Name28</v>
      </c>
      <c r="C72" s="135" t="s">
        <v>308</v>
      </c>
      <c r="D72" s="49"/>
      <c r="E72" s="49"/>
      <c r="F72" s="49"/>
      <c r="G72" s="49"/>
      <c r="H72" s="49"/>
      <c r="I72" s="49"/>
      <c r="J72" s="49"/>
      <c r="K72" s="49"/>
      <c r="L72" s="50"/>
      <c r="M72" s="50"/>
      <c r="N72" s="50"/>
      <c r="O72" s="50"/>
      <c r="P72" s="50"/>
      <c r="Q72" s="50"/>
      <c r="R72" s="50"/>
      <c r="S72" s="50"/>
      <c r="T72" s="50"/>
      <c r="U72" s="50"/>
      <c r="V72" s="50"/>
      <c r="W72" s="50"/>
      <c r="X72" s="50"/>
      <c r="Y72" s="50"/>
      <c r="Z72" s="50"/>
      <c r="AA72" s="50"/>
      <c r="AB72" s="50"/>
      <c r="AC72" s="138" t="str">
        <f t="shared" ref="AC72" si="236">IF(COUNTIFS($D$10:$AB$10,"Man",D72:AB72,"OK")=COUNTIF($D$10:$AB$10,"Man"),"PASS","FAIL")</f>
        <v>FAIL</v>
      </c>
      <c r="AD72" s="138">
        <f t="shared" ref="AD72" si="237">SUM(AF72,AG72,AH72,AK72,AM72,AQ72,AS72,AU72,AW72,AY72)</f>
        <v>0</v>
      </c>
      <c r="AE72" s="138" t="str">
        <f>IF($AC72&lt;&gt;"PASS","FAIL",IF(AD72&gt;GRADING!$D$36,GRADING!$D$39,IF('Mod2 Grades'!AD72&lt;=GRADING!$J$43,GRADING!$C$43,IF('Mod2 Grades'!AD72&lt;=GRADING!$J$44,GRADING!$C$44,IF('Mod2 Grades'!AD72&lt;=GRADING!$J$45,GRADING!$C$45,IF('Mod2 Grades'!AD72&lt;=GRADING!$J$46,GRADING!$C$46,IF('Mod2 Grades'!AD72&lt;=GRADING!$J$47,GRADING!$C$47,IF('Mod2 Grades'!AD72&lt;=GRADING!$J$48,GRADING!$C$48,IF('Mod2 Grades'!AD72&lt;=GRADING!$J$49,GRADING!$C$49,IF('Mod2 Grades'!AD72&lt;=GRADING!$J$50,GRADING!$C$50,IF('Mod2 Grades'!AD72&lt;=GRADING!$J$51,GRADING!$C$51,IF('Mod2 Grades'!AD72&lt;=GRADING!$J$52,GRADING!$C$52,IF('Mod2 Grades'!AD72&lt;=GRADING!$J$53,GRADING!$C$53,IF('Mod2 Grades'!AD72&lt;=GRADING!$J$54,GRADING!$C$54,IF('Mod2 Grades'!AD72&lt;=GRADING!$J$55,GRADING!$C$55,IF('Mod2 Grades'!AD72&lt;=GRADING!$J$56,GRADING!$J$56,GRADING!$J$57))))))))))))))))</f>
        <v>FAIL</v>
      </c>
      <c r="AF72" s="29">
        <f t="shared" ref="AF72" si="238">SUMIFS($D$120:$AB$120,$D$10:$AB$10,"Add",D72:AB72,"OK")</f>
        <v>0</v>
      </c>
      <c r="AG72" s="29">
        <f t="shared" ref="AG72" si="239">SUMIFS($D73:$AB73,$D$10:$AB$10,"Man",$D72:$AB72,"OK")</f>
        <v>0</v>
      </c>
      <c r="AH72" s="29">
        <f t="shared" ref="AH72" si="240">SUMIFS($D73:$AB73,$D$10:$AB$10,"Add",$D72:$AB72,"OK")</f>
        <v>0</v>
      </c>
      <c r="AI72" s="29">
        <f t="shared" ref="AI72" si="241">SUMIFS($D73:$AB73,$D$10:$AB$10,"Add",$D72:$AB72,"OK",$D$13:$AB$13,"H")</f>
        <v>0</v>
      </c>
      <c r="AJ72" s="29">
        <f t="shared" ref="AJ72" si="242">SUMIFS($D73:$AB73,$D$10:$AB$10,"Add",$D72:$AB72,"OK",$D$13:$AB$13,"L")</f>
        <v>0</v>
      </c>
      <c r="AK72" s="151"/>
      <c r="AL72" s="29" t="str">
        <f>'Mod1 Grades'!V72</f>
        <v>No</v>
      </c>
      <c r="AM72" s="29">
        <f>IF(AL72="Achieved",'Mod1 Settings'!$S$34,IF(AL72="Disabled","n/a",0))</f>
        <v>0</v>
      </c>
      <c r="AN72" s="29" t="str">
        <f>'Mod1 Grades'!X72</f>
        <v>No</v>
      </c>
      <c r="AO72" s="29" t="str">
        <f t="shared" ref="AO72" si="243">IF(AN72="Achieved","No limit for Carrots",IF(AN72="Disabled","n/a","Carrots Limited"))</f>
        <v>Carrots Limited</v>
      </c>
      <c r="AP72" s="29" t="str">
        <f>IF('Mod2 Settings'!$M$34=1,IF(AND(COUNTIFS($D$10:$AB$10,"Add",D67:AB67,"H",D72:AB72,"OK")=COUNTIFS($D$10:$AB$10,"Add",D67:AB67,"H"),SUM(AF72:AH72)&gt;='Mod2 Settings'!$P$34),"Achieved","No"),"Disabled")</f>
        <v>No</v>
      </c>
      <c r="AQ72" s="29">
        <f>IF('Mod2 Settings'!$M$34=1,IF(AP72="Achieved",ROUNDDOWN('Mod2 Settings'!$S$34*'Mod1 Grades'!$N$18,0),0),"n/a")</f>
        <v>0</v>
      </c>
      <c r="AR72" s="29" t="str">
        <f>IF('Mod2 Settings'!$M$35=1,IF(AD72&gt;='Mod2 Settings'!$P$35,"Achieved","No"),"Disabled")</f>
        <v>No</v>
      </c>
      <c r="AS72" s="29" t="s">
        <v>440</v>
      </c>
      <c r="AT72" s="29" t="s">
        <v>440</v>
      </c>
      <c r="AU72" s="29" t="s">
        <v>440</v>
      </c>
      <c r="AV72" s="29" t="s">
        <v>440</v>
      </c>
      <c r="AW72" s="29" t="s">
        <v>440</v>
      </c>
      <c r="AX72" s="29" t="s">
        <v>440</v>
      </c>
      <c r="AY72" s="29" t="s">
        <v>440</v>
      </c>
    </row>
    <row r="73" spans="1:51" ht="18" customHeight="1" x14ac:dyDescent="0.25">
      <c r="A73" s="192"/>
      <c r="B73" s="194"/>
      <c r="C73" s="135" t="s">
        <v>309</v>
      </c>
      <c r="D73" s="49"/>
      <c r="E73" s="49"/>
      <c r="F73" s="49"/>
      <c r="G73" s="49"/>
      <c r="H73" s="49"/>
      <c r="I73" s="49"/>
      <c r="J73" s="49"/>
      <c r="K73" s="49"/>
      <c r="L73" s="50"/>
      <c r="M73" s="50"/>
      <c r="N73" s="50"/>
      <c r="O73" s="50"/>
      <c r="P73" s="50"/>
      <c r="Q73" s="50"/>
      <c r="R73" s="50"/>
      <c r="S73" s="50"/>
      <c r="T73" s="50"/>
      <c r="U73" s="50"/>
      <c r="V73" s="50"/>
      <c r="W73" s="50"/>
      <c r="X73" s="50"/>
      <c r="Y73" s="50"/>
      <c r="Z73" s="50"/>
      <c r="AA73" s="50"/>
      <c r="AB73" s="50"/>
      <c r="AC73" s="138">
        <f t="shared" ref="AC73" si="244">SUM(D73:AB73)</f>
        <v>0</v>
      </c>
    </row>
    <row r="74" spans="1:51" ht="18" customHeight="1" x14ac:dyDescent="0.25">
      <c r="A74" s="191">
        <f>StudentsSummary!$B39</f>
        <v>29</v>
      </c>
      <c r="B74" s="193" t="str">
        <f>_xlfn.CONCAT(StudentsSummary!$C39," ",StudentsSummary!$D39)</f>
        <v>Surname29 Name29</v>
      </c>
      <c r="C74" s="135" t="s">
        <v>308</v>
      </c>
      <c r="D74" s="49"/>
      <c r="E74" s="49"/>
      <c r="F74" s="49"/>
      <c r="G74" s="49"/>
      <c r="H74" s="49"/>
      <c r="I74" s="49"/>
      <c r="J74" s="49"/>
      <c r="K74" s="49"/>
      <c r="L74" s="50"/>
      <c r="M74" s="50"/>
      <c r="N74" s="50"/>
      <c r="O74" s="50"/>
      <c r="P74" s="50"/>
      <c r="Q74" s="50"/>
      <c r="R74" s="50"/>
      <c r="S74" s="50"/>
      <c r="T74" s="50"/>
      <c r="U74" s="50"/>
      <c r="V74" s="50"/>
      <c r="W74" s="50"/>
      <c r="X74" s="50"/>
      <c r="Y74" s="50"/>
      <c r="Z74" s="50"/>
      <c r="AA74" s="50"/>
      <c r="AB74" s="50"/>
      <c r="AC74" s="138" t="str">
        <f t="shared" ref="AC74" si="245">IF(COUNTIFS($D$10:$AB$10,"Man",D74:AB74,"OK")=COUNTIF($D$10:$AB$10,"Man"),"PASS","FAIL")</f>
        <v>FAIL</v>
      </c>
      <c r="AD74" s="138">
        <f t="shared" ref="AD74" si="246">SUM(AF74,AG74,AH74,AK74,AM74,AQ74,AS74,AU74,AW74,AY74)</f>
        <v>0</v>
      </c>
      <c r="AE74" s="138" t="str">
        <f>IF($AC74&lt;&gt;"PASS","FAIL",IF(AD74&gt;GRADING!$D$36,GRADING!$D$39,IF('Mod2 Grades'!AD74&lt;=GRADING!$J$43,GRADING!$C$43,IF('Mod2 Grades'!AD74&lt;=GRADING!$J$44,GRADING!$C$44,IF('Mod2 Grades'!AD74&lt;=GRADING!$J$45,GRADING!$C$45,IF('Mod2 Grades'!AD74&lt;=GRADING!$J$46,GRADING!$C$46,IF('Mod2 Grades'!AD74&lt;=GRADING!$J$47,GRADING!$C$47,IF('Mod2 Grades'!AD74&lt;=GRADING!$J$48,GRADING!$C$48,IF('Mod2 Grades'!AD74&lt;=GRADING!$J$49,GRADING!$C$49,IF('Mod2 Grades'!AD74&lt;=GRADING!$J$50,GRADING!$C$50,IF('Mod2 Grades'!AD74&lt;=GRADING!$J$51,GRADING!$C$51,IF('Mod2 Grades'!AD74&lt;=GRADING!$J$52,GRADING!$C$52,IF('Mod2 Grades'!AD74&lt;=GRADING!$J$53,GRADING!$C$53,IF('Mod2 Grades'!AD74&lt;=GRADING!$J$54,GRADING!$C$54,IF('Mod2 Grades'!AD74&lt;=GRADING!$J$55,GRADING!$C$55,IF('Mod2 Grades'!AD74&lt;=GRADING!$J$56,GRADING!$J$56,GRADING!$J$57))))))))))))))))</f>
        <v>FAIL</v>
      </c>
      <c r="AF74" s="29">
        <f t="shared" ref="AF74" si="247">SUMIFS($D$120:$AB$120,$D$10:$AB$10,"Add",D74:AB74,"OK")</f>
        <v>0</v>
      </c>
      <c r="AG74" s="29">
        <f t="shared" ref="AG74" si="248">SUMIFS($D75:$AB75,$D$10:$AB$10,"Man",$D74:$AB74,"OK")</f>
        <v>0</v>
      </c>
      <c r="AH74" s="29">
        <f t="shared" ref="AH74" si="249">SUMIFS($D75:$AB75,$D$10:$AB$10,"Add",$D74:$AB74,"OK")</f>
        <v>0</v>
      </c>
      <c r="AI74" s="29">
        <f t="shared" ref="AI74" si="250">SUMIFS($D75:$AB75,$D$10:$AB$10,"Add",$D74:$AB74,"OK",$D$13:$AB$13,"H")</f>
        <v>0</v>
      </c>
      <c r="AJ74" s="29">
        <f t="shared" ref="AJ74" si="251">SUMIFS($D75:$AB75,$D$10:$AB$10,"Add",$D74:$AB74,"OK",$D$13:$AB$13,"L")</f>
        <v>0</v>
      </c>
      <c r="AK74" s="151"/>
      <c r="AL74" s="29" t="str">
        <f>'Mod1 Grades'!V74</f>
        <v>No</v>
      </c>
      <c r="AM74" s="29">
        <f>IF(AL74="Achieved",'Mod1 Settings'!$S$34,IF(AL74="Disabled","n/a",0))</f>
        <v>0</v>
      </c>
      <c r="AN74" s="29" t="str">
        <f>'Mod1 Grades'!X74</f>
        <v>No</v>
      </c>
      <c r="AO74" s="29" t="str">
        <f t="shared" ref="AO74" si="252">IF(AN74="Achieved","No limit for Carrots",IF(AN74="Disabled","n/a","Carrots Limited"))</f>
        <v>Carrots Limited</v>
      </c>
      <c r="AP74" s="29" t="str">
        <f>IF('Mod2 Settings'!$M$34=1,IF(AND(COUNTIFS($D$10:$AB$10,"Add",D69:AB69,"H",D74:AB74,"OK")=COUNTIFS($D$10:$AB$10,"Add",D69:AB69,"H"),SUM(AF74:AH74)&gt;='Mod2 Settings'!$P$34),"Achieved","No"),"Disabled")</f>
        <v>No</v>
      </c>
      <c r="AQ74" s="29">
        <f>IF('Mod2 Settings'!$M$34=1,IF(AP74="Achieved",ROUNDDOWN('Mod2 Settings'!$S$34*'Mod1 Grades'!$N$18,0),0),"n/a")</f>
        <v>0</v>
      </c>
      <c r="AR74" s="29" t="str">
        <f>IF('Mod2 Settings'!$M$35=1,IF(AD74&gt;='Mod2 Settings'!$P$35,"Achieved","No"),"Disabled")</f>
        <v>No</v>
      </c>
      <c r="AS74" s="29" t="s">
        <v>440</v>
      </c>
      <c r="AT74" s="29" t="s">
        <v>440</v>
      </c>
      <c r="AU74" s="29" t="s">
        <v>440</v>
      </c>
      <c r="AV74" s="29" t="s">
        <v>440</v>
      </c>
      <c r="AW74" s="29" t="s">
        <v>440</v>
      </c>
      <c r="AX74" s="29" t="s">
        <v>440</v>
      </c>
      <c r="AY74" s="29" t="s">
        <v>440</v>
      </c>
    </row>
    <row r="75" spans="1:51" ht="18" customHeight="1" x14ac:dyDescent="0.25">
      <c r="A75" s="192"/>
      <c r="B75" s="194"/>
      <c r="C75" s="135" t="s">
        <v>309</v>
      </c>
      <c r="D75" s="49"/>
      <c r="E75" s="49"/>
      <c r="F75" s="49"/>
      <c r="G75" s="49"/>
      <c r="H75" s="49"/>
      <c r="I75" s="49"/>
      <c r="J75" s="49"/>
      <c r="K75" s="49"/>
      <c r="L75" s="50"/>
      <c r="M75" s="50"/>
      <c r="N75" s="50"/>
      <c r="O75" s="50"/>
      <c r="P75" s="50"/>
      <c r="Q75" s="50"/>
      <c r="R75" s="50"/>
      <c r="S75" s="50"/>
      <c r="T75" s="50"/>
      <c r="U75" s="50"/>
      <c r="V75" s="50"/>
      <c r="W75" s="50"/>
      <c r="X75" s="50"/>
      <c r="Y75" s="50"/>
      <c r="Z75" s="50"/>
      <c r="AA75" s="50"/>
      <c r="AB75" s="50"/>
      <c r="AC75" s="138">
        <f t="shared" ref="AC75" si="253">SUM(D75:AB75)</f>
        <v>0</v>
      </c>
    </row>
    <row r="76" spans="1:51" ht="18" customHeight="1" x14ac:dyDescent="0.25">
      <c r="A76" s="191">
        <f>StudentsSummary!$B40</f>
        <v>30</v>
      </c>
      <c r="B76" s="193" t="str">
        <f>_xlfn.CONCAT(StudentsSummary!$C40," ",StudentsSummary!$D40)</f>
        <v>Surname30 Name30</v>
      </c>
      <c r="C76" s="135" t="s">
        <v>308</v>
      </c>
      <c r="D76" s="49"/>
      <c r="E76" s="49"/>
      <c r="F76" s="49"/>
      <c r="G76" s="49"/>
      <c r="H76" s="49"/>
      <c r="I76" s="49"/>
      <c r="J76" s="49"/>
      <c r="K76" s="49"/>
      <c r="L76" s="50"/>
      <c r="M76" s="50"/>
      <c r="N76" s="50"/>
      <c r="O76" s="50"/>
      <c r="P76" s="50"/>
      <c r="Q76" s="50"/>
      <c r="R76" s="50"/>
      <c r="S76" s="50"/>
      <c r="T76" s="50"/>
      <c r="U76" s="50"/>
      <c r="V76" s="50"/>
      <c r="W76" s="50"/>
      <c r="X76" s="50"/>
      <c r="Y76" s="50"/>
      <c r="Z76" s="50"/>
      <c r="AA76" s="50"/>
      <c r="AB76" s="50"/>
      <c r="AC76" s="138" t="str">
        <f t="shared" ref="AC76" si="254">IF(COUNTIFS($D$10:$AB$10,"Man",D76:AB76,"OK")=COUNTIF($D$10:$AB$10,"Man"),"PASS","FAIL")</f>
        <v>FAIL</v>
      </c>
      <c r="AD76" s="138">
        <f t="shared" ref="AD76" si="255">SUM(AF76,AG76,AH76,AK76,AM76,AQ76,AS76,AU76,AW76,AY76)</f>
        <v>0</v>
      </c>
      <c r="AE76" s="138" t="str">
        <f>IF($AC76&lt;&gt;"PASS","FAIL",IF(AD76&gt;GRADING!$D$36,GRADING!$D$39,IF('Mod2 Grades'!AD76&lt;=GRADING!$J$43,GRADING!$C$43,IF('Mod2 Grades'!AD76&lt;=GRADING!$J$44,GRADING!$C$44,IF('Mod2 Grades'!AD76&lt;=GRADING!$J$45,GRADING!$C$45,IF('Mod2 Grades'!AD76&lt;=GRADING!$J$46,GRADING!$C$46,IF('Mod2 Grades'!AD76&lt;=GRADING!$J$47,GRADING!$C$47,IF('Mod2 Grades'!AD76&lt;=GRADING!$J$48,GRADING!$C$48,IF('Mod2 Grades'!AD76&lt;=GRADING!$J$49,GRADING!$C$49,IF('Mod2 Grades'!AD76&lt;=GRADING!$J$50,GRADING!$C$50,IF('Mod2 Grades'!AD76&lt;=GRADING!$J$51,GRADING!$C$51,IF('Mod2 Grades'!AD76&lt;=GRADING!$J$52,GRADING!$C$52,IF('Mod2 Grades'!AD76&lt;=GRADING!$J$53,GRADING!$C$53,IF('Mod2 Grades'!AD76&lt;=GRADING!$J$54,GRADING!$C$54,IF('Mod2 Grades'!AD76&lt;=GRADING!$J$55,GRADING!$C$55,IF('Mod2 Grades'!AD76&lt;=GRADING!$J$56,GRADING!$J$56,GRADING!$J$57))))))))))))))))</f>
        <v>FAIL</v>
      </c>
      <c r="AF76" s="29">
        <f t="shared" ref="AF76" si="256">SUMIFS($D$120:$AB$120,$D$10:$AB$10,"Add",D76:AB76,"OK")</f>
        <v>0</v>
      </c>
      <c r="AG76" s="29">
        <f t="shared" ref="AG76" si="257">SUMIFS($D77:$AB77,$D$10:$AB$10,"Man",$D76:$AB76,"OK")</f>
        <v>0</v>
      </c>
      <c r="AH76" s="29">
        <f t="shared" ref="AH76" si="258">SUMIFS($D77:$AB77,$D$10:$AB$10,"Add",$D76:$AB76,"OK")</f>
        <v>0</v>
      </c>
      <c r="AI76" s="29">
        <f t="shared" ref="AI76" si="259">SUMIFS($D77:$AB77,$D$10:$AB$10,"Add",$D76:$AB76,"OK",$D$13:$AB$13,"H")</f>
        <v>0</v>
      </c>
      <c r="AJ76" s="29">
        <f t="shared" ref="AJ76" si="260">SUMIFS($D77:$AB77,$D$10:$AB$10,"Add",$D76:$AB76,"OK",$D$13:$AB$13,"L")</f>
        <v>0</v>
      </c>
      <c r="AK76" s="151"/>
      <c r="AL76" s="29" t="str">
        <f>'Mod1 Grades'!V76</f>
        <v>No</v>
      </c>
      <c r="AM76" s="29">
        <f>IF(AL76="Achieved",'Mod1 Settings'!$S$34,IF(AL76="Disabled","n/a",0))</f>
        <v>0</v>
      </c>
      <c r="AN76" s="29" t="str">
        <f>'Mod1 Grades'!X76</f>
        <v>No</v>
      </c>
      <c r="AO76" s="29" t="str">
        <f t="shared" ref="AO76" si="261">IF(AN76="Achieved","No limit for Carrots",IF(AN76="Disabled","n/a","Carrots Limited"))</f>
        <v>Carrots Limited</v>
      </c>
      <c r="AP76" s="29" t="str">
        <f>IF('Mod2 Settings'!$M$34=1,IF(AND(COUNTIFS($D$10:$AB$10,"Add",D71:AB71,"H",D76:AB76,"OK")=COUNTIFS($D$10:$AB$10,"Add",D71:AB71,"H"),SUM(AF76:AH76)&gt;='Mod2 Settings'!$P$34),"Achieved","No"),"Disabled")</f>
        <v>No</v>
      </c>
      <c r="AQ76" s="29">
        <f>IF('Mod2 Settings'!$M$34=1,IF(AP76="Achieved",ROUNDDOWN('Mod2 Settings'!$S$34*'Mod1 Grades'!$N$18,0),0),"n/a")</f>
        <v>0</v>
      </c>
      <c r="AR76" s="29" t="str">
        <f>IF('Mod2 Settings'!$M$35=1,IF(AD76&gt;='Mod2 Settings'!$P$35,"Achieved","No"),"Disabled")</f>
        <v>No</v>
      </c>
      <c r="AS76" s="29" t="s">
        <v>440</v>
      </c>
      <c r="AT76" s="29" t="s">
        <v>440</v>
      </c>
      <c r="AU76" s="29" t="s">
        <v>440</v>
      </c>
      <c r="AV76" s="29" t="s">
        <v>440</v>
      </c>
      <c r="AW76" s="29" t="s">
        <v>440</v>
      </c>
      <c r="AX76" s="29" t="s">
        <v>440</v>
      </c>
      <c r="AY76" s="29" t="s">
        <v>440</v>
      </c>
    </row>
    <row r="77" spans="1:51" ht="18" customHeight="1" x14ac:dyDescent="0.25">
      <c r="A77" s="192"/>
      <c r="B77" s="194"/>
      <c r="C77" s="135" t="s">
        <v>309</v>
      </c>
      <c r="D77" s="49"/>
      <c r="E77" s="49"/>
      <c r="F77" s="49"/>
      <c r="G77" s="49"/>
      <c r="H77" s="49"/>
      <c r="I77" s="49"/>
      <c r="J77" s="49"/>
      <c r="K77" s="49"/>
      <c r="L77" s="50"/>
      <c r="M77" s="50"/>
      <c r="N77" s="50"/>
      <c r="O77" s="50"/>
      <c r="P77" s="50"/>
      <c r="Q77" s="50"/>
      <c r="R77" s="50"/>
      <c r="S77" s="50"/>
      <c r="T77" s="50"/>
      <c r="U77" s="50"/>
      <c r="V77" s="50"/>
      <c r="W77" s="50"/>
      <c r="X77" s="50"/>
      <c r="Y77" s="50"/>
      <c r="Z77" s="50"/>
      <c r="AA77" s="50"/>
      <c r="AB77" s="50"/>
      <c r="AC77" s="138">
        <f t="shared" ref="AC77" si="262">SUM(D77:AB77)</f>
        <v>0</v>
      </c>
    </row>
    <row r="78" spans="1:51" ht="18" customHeight="1" x14ac:dyDescent="0.25">
      <c r="A78" s="191">
        <f>StudentsSummary!$B41</f>
        <v>31</v>
      </c>
      <c r="B78" s="193" t="str">
        <f>_xlfn.CONCAT(StudentsSummary!$C41," ",StudentsSummary!$D41)</f>
        <v>Surname31 Name31</v>
      </c>
      <c r="C78" s="135" t="s">
        <v>308</v>
      </c>
      <c r="D78" s="49"/>
      <c r="E78" s="49"/>
      <c r="F78" s="49"/>
      <c r="G78" s="49"/>
      <c r="H78" s="49"/>
      <c r="I78" s="49"/>
      <c r="J78" s="49"/>
      <c r="K78" s="49"/>
      <c r="L78" s="50"/>
      <c r="M78" s="50"/>
      <c r="N78" s="50"/>
      <c r="O78" s="50"/>
      <c r="P78" s="50"/>
      <c r="Q78" s="50"/>
      <c r="R78" s="50"/>
      <c r="S78" s="50"/>
      <c r="T78" s="50"/>
      <c r="U78" s="50"/>
      <c r="V78" s="50"/>
      <c r="W78" s="50"/>
      <c r="X78" s="50"/>
      <c r="Y78" s="50"/>
      <c r="Z78" s="50"/>
      <c r="AA78" s="50"/>
      <c r="AB78" s="50"/>
      <c r="AC78" s="138" t="str">
        <f t="shared" ref="AC78" si="263">IF(COUNTIFS($D$10:$AB$10,"Man",D78:AB78,"OK")=COUNTIF($D$10:$AB$10,"Man"),"PASS","FAIL")</f>
        <v>FAIL</v>
      </c>
      <c r="AD78" s="138">
        <f t="shared" ref="AD78" si="264">SUM(AF78,AG78,AH78,AK78,AM78,AQ78,AS78,AU78,AW78,AY78)</f>
        <v>0</v>
      </c>
      <c r="AE78" s="138" t="str">
        <f>IF($AC78&lt;&gt;"PASS","FAIL",IF(AD78&gt;GRADING!$D$36,GRADING!$D$39,IF('Mod2 Grades'!AD78&lt;=GRADING!$J$43,GRADING!$C$43,IF('Mod2 Grades'!AD78&lt;=GRADING!$J$44,GRADING!$C$44,IF('Mod2 Grades'!AD78&lt;=GRADING!$J$45,GRADING!$C$45,IF('Mod2 Grades'!AD78&lt;=GRADING!$J$46,GRADING!$C$46,IF('Mod2 Grades'!AD78&lt;=GRADING!$J$47,GRADING!$C$47,IF('Mod2 Grades'!AD78&lt;=GRADING!$J$48,GRADING!$C$48,IF('Mod2 Grades'!AD78&lt;=GRADING!$J$49,GRADING!$C$49,IF('Mod2 Grades'!AD78&lt;=GRADING!$J$50,GRADING!$C$50,IF('Mod2 Grades'!AD78&lt;=GRADING!$J$51,GRADING!$C$51,IF('Mod2 Grades'!AD78&lt;=GRADING!$J$52,GRADING!$C$52,IF('Mod2 Grades'!AD78&lt;=GRADING!$J$53,GRADING!$C$53,IF('Mod2 Grades'!AD78&lt;=GRADING!$J$54,GRADING!$C$54,IF('Mod2 Grades'!AD78&lt;=GRADING!$J$55,GRADING!$C$55,IF('Mod2 Grades'!AD78&lt;=GRADING!$J$56,GRADING!$J$56,GRADING!$J$57))))))))))))))))</f>
        <v>FAIL</v>
      </c>
      <c r="AF78" s="29">
        <f t="shared" ref="AF78" si="265">SUMIFS($D$120:$AB$120,$D$10:$AB$10,"Add",D78:AB78,"OK")</f>
        <v>0</v>
      </c>
      <c r="AG78" s="29">
        <f t="shared" ref="AG78" si="266">SUMIFS($D79:$AB79,$D$10:$AB$10,"Man",$D78:$AB78,"OK")</f>
        <v>0</v>
      </c>
      <c r="AH78" s="29">
        <f t="shared" ref="AH78" si="267">SUMIFS($D79:$AB79,$D$10:$AB$10,"Add",$D78:$AB78,"OK")</f>
        <v>0</v>
      </c>
      <c r="AI78" s="29">
        <f t="shared" ref="AI78" si="268">SUMIFS($D79:$AB79,$D$10:$AB$10,"Add",$D78:$AB78,"OK",$D$13:$AB$13,"H")</f>
        <v>0</v>
      </c>
      <c r="AJ78" s="29">
        <f t="shared" ref="AJ78" si="269">SUMIFS($D79:$AB79,$D$10:$AB$10,"Add",$D78:$AB78,"OK",$D$13:$AB$13,"L")</f>
        <v>0</v>
      </c>
      <c r="AK78" s="151"/>
      <c r="AL78" s="29" t="str">
        <f>'Mod1 Grades'!V78</f>
        <v>No</v>
      </c>
      <c r="AM78" s="29">
        <f>IF(AL78="Achieved",'Mod1 Settings'!$S$34,IF(AL78="Disabled","n/a",0))</f>
        <v>0</v>
      </c>
      <c r="AN78" s="29" t="str">
        <f>'Mod1 Grades'!X78</f>
        <v>No</v>
      </c>
      <c r="AO78" s="29" t="str">
        <f t="shared" ref="AO78" si="270">IF(AN78="Achieved","No limit for Carrots",IF(AN78="Disabled","n/a","Carrots Limited"))</f>
        <v>Carrots Limited</v>
      </c>
      <c r="AP78" s="29" t="str">
        <f>IF('Mod2 Settings'!$M$34=1,IF(AND(COUNTIFS($D$10:$AB$10,"Add",D73:AB73,"H",D78:AB78,"OK")=COUNTIFS($D$10:$AB$10,"Add",D73:AB73,"H"),SUM(AF78:AH78)&gt;='Mod2 Settings'!$P$34),"Achieved","No"),"Disabled")</f>
        <v>No</v>
      </c>
      <c r="AQ78" s="29">
        <f>IF('Mod2 Settings'!$M$34=1,IF(AP78="Achieved",ROUNDDOWN('Mod2 Settings'!$S$34*'Mod1 Grades'!$N$18,0),0),"n/a")</f>
        <v>0</v>
      </c>
      <c r="AR78" s="29" t="str">
        <f>IF('Mod2 Settings'!$M$35=1,IF(AD78&gt;='Mod2 Settings'!$P$35,"Achieved","No"),"Disabled")</f>
        <v>No</v>
      </c>
      <c r="AS78" s="29" t="s">
        <v>440</v>
      </c>
      <c r="AT78" s="29" t="s">
        <v>440</v>
      </c>
      <c r="AU78" s="29" t="s">
        <v>440</v>
      </c>
      <c r="AV78" s="29" t="s">
        <v>440</v>
      </c>
      <c r="AW78" s="29" t="s">
        <v>440</v>
      </c>
      <c r="AX78" s="29" t="s">
        <v>440</v>
      </c>
      <c r="AY78" s="29" t="s">
        <v>440</v>
      </c>
    </row>
    <row r="79" spans="1:51" ht="18" customHeight="1" x14ac:dyDescent="0.25">
      <c r="A79" s="192"/>
      <c r="B79" s="194"/>
      <c r="C79" s="135" t="s">
        <v>309</v>
      </c>
      <c r="D79" s="49"/>
      <c r="E79" s="49"/>
      <c r="F79" s="49"/>
      <c r="G79" s="49"/>
      <c r="H79" s="49"/>
      <c r="I79" s="49"/>
      <c r="J79" s="49"/>
      <c r="K79" s="49"/>
      <c r="L79" s="50"/>
      <c r="M79" s="50"/>
      <c r="N79" s="50"/>
      <c r="O79" s="50"/>
      <c r="P79" s="50"/>
      <c r="Q79" s="50"/>
      <c r="R79" s="50"/>
      <c r="S79" s="50"/>
      <c r="T79" s="50"/>
      <c r="U79" s="50"/>
      <c r="V79" s="50"/>
      <c r="W79" s="50"/>
      <c r="X79" s="50"/>
      <c r="Y79" s="50"/>
      <c r="Z79" s="50"/>
      <c r="AA79" s="50"/>
      <c r="AB79" s="50"/>
      <c r="AC79" s="138">
        <f t="shared" ref="AC79" si="271">SUM(D79:AB79)</f>
        <v>0</v>
      </c>
    </row>
    <row r="80" spans="1:51" ht="18" customHeight="1" x14ac:dyDescent="0.25">
      <c r="A80" s="191">
        <f>StudentsSummary!$B42</f>
        <v>32</v>
      </c>
      <c r="B80" s="193" t="str">
        <f>_xlfn.CONCAT(StudentsSummary!$C42," ",StudentsSummary!$D42)</f>
        <v>Surname32 Name32</v>
      </c>
      <c r="C80" s="135" t="s">
        <v>308</v>
      </c>
      <c r="D80" s="49"/>
      <c r="E80" s="49"/>
      <c r="F80" s="49"/>
      <c r="G80" s="49"/>
      <c r="H80" s="49"/>
      <c r="I80" s="49"/>
      <c r="J80" s="49"/>
      <c r="K80" s="49"/>
      <c r="L80" s="50"/>
      <c r="M80" s="50"/>
      <c r="N80" s="50"/>
      <c r="O80" s="50"/>
      <c r="P80" s="50"/>
      <c r="Q80" s="50"/>
      <c r="R80" s="50"/>
      <c r="S80" s="50"/>
      <c r="T80" s="50"/>
      <c r="U80" s="50"/>
      <c r="V80" s="50"/>
      <c r="W80" s="50"/>
      <c r="X80" s="50"/>
      <c r="Y80" s="50"/>
      <c r="Z80" s="50"/>
      <c r="AA80" s="50"/>
      <c r="AB80" s="50"/>
      <c r="AC80" s="138" t="str">
        <f t="shared" ref="AC80" si="272">IF(COUNTIFS($D$10:$AB$10,"Man",D80:AB80,"OK")=COUNTIF($D$10:$AB$10,"Man"),"PASS","FAIL")</f>
        <v>FAIL</v>
      </c>
      <c r="AD80" s="138">
        <f t="shared" ref="AD80" si="273">SUM(AF80,AG80,AH80,AK80,AM80,AQ80,AS80,AU80,AW80,AY80)</f>
        <v>0</v>
      </c>
      <c r="AE80" s="138" t="str">
        <f>IF($AC80&lt;&gt;"PASS","FAIL",IF(AD80&gt;GRADING!$D$36,GRADING!$D$39,IF('Mod2 Grades'!AD80&lt;=GRADING!$J$43,GRADING!$C$43,IF('Mod2 Grades'!AD80&lt;=GRADING!$J$44,GRADING!$C$44,IF('Mod2 Grades'!AD80&lt;=GRADING!$J$45,GRADING!$C$45,IF('Mod2 Grades'!AD80&lt;=GRADING!$J$46,GRADING!$C$46,IF('Mod2 Grades'!AD80&lt;=GRADING!$J$47,GRADING!$C$47,IF('Mod2 Grades'!AD80&lt;=GRADING!$J$48,GRADING!$C$48,IF('Mod2 Grades'!AD80&lt;=GRADING!$J$49,GRADING!$C$49,IF('Mod2 Grades'!AD80&lt;=GRADING!$J$50,GRADING!$C$50,IF('Mod2 Grades'!AD80&lt;=GRADING!$J$51,GRADING!$C$51,IF('Mod2 Grades'!AD80&lt;=GRADING!$J$52,GRADING!$C$52,IF('Mod2 Grades'!AD80&lt;=GRADING!$J$53,GRADING!$C$53,IF('Mod2 Grades'!AD80&lt;=GRADING!$J$54,GRADING!$C$54,IF('Mod2 Grades'!AD80&lt;=GRADING!$J$55,GRADING!$C$55,IF('Mod2 Grades'!AD80&lt;=GRADING!$J$56,GRADING!$J$56,GRADING!$J$57))))))))))))))))</f>
        <v>FAIL</v>
      </c>
      <c r="AF80" s="29">
        <f t="shared" ref="AF80" si="274">SUMIFS($D$120:$AB$120,$D$10:$AB$10,"Add",D80:AB80,"OK")</f>
        <v>0</v>
      </c>
      <c r="AG80" s="29">
        <f t="shared" ref="AG80" si="275">SUMIFS($D81:$AB81,$D$10:$AB$10,"Man",$D80:$AB80,"OK")</f>
        <v>0</v>
      </c>
      <c r="AH80" s="29">
        <f t="shared" ref="AH80" si="276">SUMIFS($D81:$AB81,$D$10:$AB$10,"Add",$D80:$AB80,"OK")</f>
        <v>0</v>
      </c>
      <c r="AI80" s="29">
        <f t="shared" ref="AI80" si="277">SUMIFS($D81:$AB81,$D$10:$AB$10,"Add",$D80:$AB80,"OK",$D$13:$AB$13,"H")</f>
        <v>0</v>
      </c>
      <c r="AJ80" s="29">
        <f t="shared" ref="AJ80" si="278">SUMIFS($D81:$AB81,$D$10:$AB$10,"Add",$D80:$AB80,"OK",$D$13:$AB$13,"L")</f>
        <v>0</v>
      </c>
      <c r="AK80" s="151"/>
      <c r="AL80" s="29" t="str">
        <f>'Mod1 Grades'!V80</f>
        <v>No</v>
      </c>
      <c r="AM80" s="29">
        <f>IF(AL80="Achieved",'Mod1 Settings'!$S$34,IF(AL80="Disabled","n/a",0))</f>
        <v>0</v>
      </c>
      <c r="AN80" s="29" t="str">
        <f>'Mod1 Grades'!X80</f>
        <v>No</v>
      </c>
      <c r="AO80" s="29" t="str">
        <f t="shared" ref="AO80" si="279">IF(AN80="Achieved","No limit for Carrots",IF(AN80="Disabled","n/a","Carrots Limited"))</f>
        <v>Carrots Limited</v>
      </c>
      <c r="AP80" s="29" t="str">
        <f>IF('Mod2 Settings'!$M$34=1,IF(AND(COUNTIFS($D$10:$AB$10,"Add",D75:AB75,"H",D80:AB80,"OK")=COUNTIFS($D$10:$AB$10,"Add",D75:AB75,"H"),SUM(AF80:AH80)&gt;='Mod2 Settings'!$P$34),"Achieved","No"),"Disabled")</f>
        <v>No</v>
      </c>
      <c r="AQ80" s="29">
        <f>IF('Mod2 Settings'!$M$34=1,IF(AP80="Achieved",ROUNDDOWN('Mod2 Settings'!$S$34*'Mod1 Grades'!$N$18,0),0),"n/a")</f>
        <v>0</v>
      </c>
      <c r="AR80" s="29" t="str">
        <f>IF('Mod2 Settings'!$M$35=1,IF(AD80&gt;='Mod2 Settings'!$P$35,"Achieved","No"),"Disabled")</f>
        <v>No</v>
      </c>
      <c r="AS80" s="29" t="s">
        <v>440</v>
      </c>
      <c r="AT80" s="29" t="s">
        <v>440</v>
      </c>
      <c r="AU80" s="29" t="s">
        <v>440</v>
      </c>
      <c r="AV80" s="29" t="s">
        <v>440</v>
      </c>
      <c r="AW80" s="29" t="s">
        <v>440</v>
      </c>
      <c r="AX80" s="29" t="s">
        <v>440</v>
      </c>
      <c r="AY80" s="29" t="s">
        <v>440</v>
      </c>
    </row>
    <row r="81" spans="1:51" ht="18" customHeight="1" x14ac:dyDescent="0.25">
      <c r="A81" s="192"/>
      <c r="B81" s="194"/>
      <c r="C81" s="135" t="s">
        <v>309</v>
      </c>
      <c r="D81" s="49"/>
      <c r="E81" s="49"/>
      <c r="F81" s="49"/>
      <c r="G81" s="49"/>
      <c r="H81" s="49"/>
      <c r="I81" s="49"/>
      <c r="J81" s="49"/>
      <c r="K81" s="49"/>
      <c r="L81" s="50"/>
      <c r="M81" s="50"/>
      <c r="N81" s="50"/>
      <c r="O81" s="50"/>
      <c r="P81" s="50"/>
      <c r="Q81" s="50"/>
      <c r="R81" s="50"/>
      <c r="S81" s="50"/>
      <c r="T81" s="50"/>
      <c r="U81" s="50"/>
      <c r="V81" s="50"/>
      <c r="W81" s="50"/>
      <c r="X81" s="50"/>
      <c r="Y81" s="50"/>
      <c r="Z81" s="50"/>
      <c r="AA81" s="50"/>
      <c r="AB81" s="50"/>
      <c r="AC81" s="138">
        <f t="shared" ref="AC81" si="280">SUM(D81:AB81)</f>
        <v>0</v>
      </c>
    </row>
    <row r="82" spans="1:51" ht="18" customHeight="1" x14ac:dyDescent="0.25">
      <c r="A82" s="191">
        <f>StudentsSummary!$B43</f>
        <v>33</v>
      </c>
      <c r="B82" s="193" t="str">
        <f>_xlfn.CONCAT(StudentsSummary!$C43," ",StudentsSummary!$D43)</f>
        <v>Surname33 Name33</v>
      </c>
      <c r="C82" s="135" t="s">
        <v>308</v>
      </c>
      <c r="D82" s="49"/>
      <c r="E82" s="49"/>
      <c r="F82" s="49"/>
      <c r="G82" s="49"/>
      <c r="H82" s="49"/>
      <c r="I82" s="49"/>
      <c r="J82" s="49"/>
      <c r="K82" s="49"/>
      <c r="L82" s="50"/>
      <c r="M82" s="50"/>
      <c r="N82" s="50"/>
      <c r="O82" s="50"/>
      <c r="P82" s="50"/>
      <c r="Q82" s="50"/>
      <c r="R82" s="50"/>
      <c r="S82" s="50"/>
      <c r="T82" s="50"/>
      <c r="U82" s="50"/>
      <c r="V82" s="50"/>
      <c r="W82" s="50"/>
      <c r="X82" s="50"/>
      <c r="Y82" s="50"/>
      <c r="Z82" s="50"/>
      <c r="AA82" s="50"/>
      <c r="AB82" s="50"/>
      <c r="AC82" s="138" t="str">
        <f t="shared" ref="AC82" si="281">IF(COUNTIFS($D$10:$AB$10,"Man",D82:AB82,"OK")=COUNTIF($D$10:$AB$10,"Man"),"PASS","FAIL")</f>
        <v>FAIL</v>
      </c>
      <c r="AD82" s="138">
        <f t="shared" ref="AD82" si="282">SUM(AF82,AG82,AH82,AK82,AM82,AQ82,AS82,AU82,AW82,AY82)</f>
        <v>0</v>
      </c>
      <c r="AE82" s="138" t="str">
        <f>IF($AC82&lt;&gt;"PASS","FAIL",IF(AD82&gt;GRADING!$D$36,GRADING!$D$39,IF('Mod2 Grades'!AD82&lt;=GRADING!$J$43,GRADING!$C$43,IF('Mod2 Grades'!AD82&lt;=GRADING!$J$44,GRADING!$C$44,IF('Mod2 Grades'!AD82&lt;=GRADING!$J$45,GRADING!$C$45,IF('Mod2 Grades'!AD82&lt;=GRADING!$J$46,GRADING!$C$46,IF('Mod2 Grades'!AD82&lt;=GRADING!$J$47,GRADING!$C$47,IF('Mod2 Grades'!AD82&lt;=GRADING!$J$48,GRADING!$C$48,IF('Mod2 Grades'!AD82&lt;=GRADING!$J$49,GRADING!$C$49,IF('Mod2 Grades'!AD82&lt;=GRADING!$J$50,GRADING!$C$50,IF('Mod2 Grades'!AD82&lt;=GRADING!$J$51,GRADING!$C$51,IF('Mod2 Grades'!AD82&lt;=GRADING!$J$52,GRADING!$C$52,IF('Mod2 Grades'!AD82&lt;=GRADING!$J$53,GRADING!$C$53,IF('Mod2 Grades'!AD82&lt;=GRADING!$J$54,GRADING!$C$54,IF('Mod2 Grades'!AD82&lt;=GRADING!$J$55,GRADING!$C$55,IF('Mod2 Grades'!AD82&lt;=GRADING!$J$56,GRADING!$J$56,GRADING!$J$57))))))))))))))))</f>
        <v>FAIL</v>
      </c>
      <c r="AF82" s="29">
        <f t="shared" ref="AF82" si="283">SUMIFS($D$120:$AB$120,$D$10:$AB$10,"Add",D82:AB82,"OK")</f>
        <v>0</v>
      </c>
      <c r="AG82" s="29">
        <f t="shared" ref="AG82" si="284">SUMIFS($D83:$AB83,$D$10:$AB$10,"Man",$D82:$AB82,"OK")</f>
        <v>0</v>
      </c>
      <c r="AH82" s="29">
        <f t="shared" ref="AH82" si="285">SUMIFS($D83:$AB83,$D$10:$AB$10,"Add",$D82:$AB82,"OK")</f>
        <v>0</v>
      </c>
      <c r="AI82" s="29">
        <f t="shared" ref="AI82" si="286">SUMIFS($D83:$AB83,$D$10:$AB$10,"Add",$D82:$AB82,"OK",$D$13:$AB$13,"H")</f>
        <v>0</v>
      </c>
      <c r="AJ82" s="29">
        <f t="shared" ref="AJ82" si="287">SUMIFS($D83:$AB83,$D$10:$AB$10,"Add",$D82:$AB82,"OK",$D$13:$AB$13,"L")</f>
        <v>0</v>
      </c>
      <c r="AK82" s="151"/>
      <c r="AL82" s="29" t="str">
        <f>'Mod1 Grades'!V82</f>
        <v>No</v>
      </c>
      <c r="AM82" s="29">
        <f>IF(AL82="Achieved",'Mod1 Settings'!$S$34,IF(AL82="Disabled","n/a",0))</f>
        <v>0</v>
      </c>
      <c r="AN82" s="29" t="str">
        <f>'Mod1 Grades'!X82</f>
        <v>No</v>
      </c>
      <c r="AO82" s="29" t="str">
        <f t="shared" ref="AO82" si="288">IF(AN82="Achieved","No limit for Carrots",IF(AN82="Disabled","n/a","Carrots Limited"))</f>
        <v>Carrots Limited</v>
      </c>
      <c r="AP82" s="29" t="str">
        <f>IF('Mod2 Settings'!$M$34=1,IF(AND(COUNTIFS($D$10:$AB$10,"Add",D77:AB77,"H",D82:AB82,"OK")=COUNTIFS($D$10:$AB$10,"Add",D77:AB77,"H"),SUM(AF82:AH82)&gt;='Mod2 Settings'!$P$34),"Achieved","No"),"Disabled")</f>
        <v>No</v>
      </c>
      <c r="AQ82" s="29">
        <f>IF('Mod2 Settings'!$M$34=1,IF(AP82="Achieved",ROUNDDOWN('Mod2 Settings'!$S$34*'Mod1 Grades'!$N$18,0),0),"n/a")</f>
        <v>0</v>
      </c>
      <c r="AR82" s="29" t="str">
        <f>IF('Mod2 Settings'!$M$35=1,IF(AD82&gt;='Mod2 Settings'!$P$35,"Achieved","No"),"Disabled")</f>
        <v>No</v>
      </c>
      <c r="AS82" s="29" t="s">
        <v>440</v>
      </c>
      <c r="AT82" s="29" t="s">
        <v>440</v>
      </c>
      <c r="AU82" s="29" t="s">
        <v>440</v>
      </c>
      <c r="AV82" s="29" t="s">
        <v>440</v>
      </c>
      <c r="AW82" s="29" t="s">
        <v>440</v>
      </c>
      <c r="AX82" s="29" t="s">
        <v>440</v>
      </c>
      <c r="AY82" s="29" t="s">
        <v>440</v>
      </c>
    </row>
    <row r="83" spans="1:51" ht="18" customHeight="1" x14ac:dyDescent="0.25">
      <c r="A83" s="192"/>
      <c r="B83" s="194"/>
      <c r="C83" s="135" t="s">
        <v>309</v>
      </c>
      <c r="D83" s="49"/>
      <c r="E83" s="49"/>
      <c r="F83" s="49"/>
      <c r="G83" s="49"/>
      <c r="H83" s="49"/>
      <c r="I83" s="49"/>
      <c r="J83" s="49"/>
      <c r="K83" s="49"/>
      <c r="L83" s="50"/>
      <c r="M83" s="50"/>
      <c r="N83" s="50"/>
      <c r="O83" s="50"/>
      <c r="P83" s="50"/>
      <c r="Q83" s="50"/>
      <c r="R83" s="50"/>
      <c r="S83" s="50"/>
      <c r="T83" s="50"/>
      <c r="U83" s="50"/>
      <c r="V83" s="50"/>
      <c r="W83" s="50"/>
      <c r="X83" s="50"/>
      <c r="Y83" s="50"/>
      <c r="Z83" s="50"/>
      <c r="AA83" s="50"/>
      <c r="AB83" s="50"/>
      <c r="AC83" s="138">
        <f t="shared" ref="AC83" si="289">SUM(D83:AB83)</f>
        <v>0</v>
      </c>
    </row>
    <row r="84" spans="1:51" ht="18" customHeight="1" x14ac:dyDescent="0.25">
      <c r="A84" s="191">
        <f>StudentsSummary!$B44</f>
        <v>34</v>
      </c>
      <c r="B84" s="193" t="str">
        <f>_xlfn.CONCAT(StudentsSummary!$C44," ",StudentsSummary!$D44)</f>
        <v>Surname34 Name34</v>
      </c>
      <c r="C84" s="135" t="s">
        <v>308</v>
      </c>
      <c r="D84" s="49"/>
      <c r="E84" s="49"/>
      <c r="F84" s="49"/>
      <c r="G84" s="49"/>
      <c r="H84" s="49"/>
      <c r="I84" s="49"/>
      <c r="J84" s="49"/>
      <c r="K84" s="49"/>
      <c r="L84" s="50"/>
      <c r="M84" s="50"/>
      <c r="N84" s="50"/>
      <c r="O84" s="50"/>
      <c r="P84" s="50"/>
      <c r="Q84" s="50"/>
      <c r="R84" s="50"/>
      <c r="S84" s="50"/>
      <c r="T84" s="50"/>
      <c r="U84" s="50"/>
      <c r="V84" s="50"/>
      <c r="W84" s="50"/>
      <c r="X84" s="50"/>
      <c r="Y84" s="50"/>
      <c r="Z84" s="50"/>
      <c r="AA84" s="50"/>
      <c r="AB84" s="50"/>
      <c r="AC84" s="138" t="str">
        <f t="shared" ref="AC84" si="290">IF(COUNTIFS($D$10:$AB$10,"Man",D84:AB84,"OK")=COUNTIF($D$10:$AB$10,"Man"),"PASS","FAIL")</f>
        <v>FAIL</v>
      </c>
      <c r="AD84" s="138">
        <f t="shared" ref="AD84" si="291">SUM(AF84,AG84,AH84,AK84,AM84,AQ84,AS84,AU84,AW84,AY84)</f>
        <v>0</v>
      </c>
      <c r="AE84" s="138" t="str">
        <f>IF($AC84&lt;&gt;"PASS","FAIL",IF(AD84&gt;GRADING!$D$36,GRADING!$D$39,IF('Mod2 Grades'!AD84&lt;=GRADING!$J$43,GRADING!$C$43,IF('Mod2 Grades'!AD84&lt;=GRADING!$J$44,GRADING!$C$44,IF('Mod2 Grades'!AD84&lt;=GRADING!$J$45,GRADING!$C$45,IF('Mod2 Grades'!AD84&lt;=GRADING!$J$46,GRADING!$C$46,IF('Mod2 Grades'!AD84&lt;=GRADING!$J$47,GRADING!$C$47,IF('Mod2 Grades'!AD84&lt;=GRADING!$J$48,GRADING!$C$48,IF('Mod2 Grades'!AD84&lt;=GRADING!$J$49,GRADING!$C$49,IF('Mod2 Grades'!AD84&lt;=GRADING!$J$50,GRADING!$C$50,IF('Mod2 Grades'!AD84&lt;=GRADING!$J$51,GRADING!$C$51,IF('Mod2 Grades'!AD84&lt;=GRADING!$J$52,GRADING!$C$52,IF('Mod2 Grades'!AD84&lt;=GRADING!$J$53,GRADING!$C$53,IF('Mod2 Grades'!AD84&lt;=GRADING!$J$54,GRADING!$C$54,IF('Mod2 Grades'!AD84&lt;=GRADING!$J$55,GRADING!$C$55,IF('Mod2 Grades'!AD84&lt;=GRADING!$J$56,GRADING!$J$56,GRADING!$J$57))))))))))))))))</f>
        <v>FAIL</v>
      </c>
      <c r="AF84" s="29">
        <f t="shared" ref="AF84" si="292">SUMIFS($D$120:$AB$120,$D$10:$AB$10,"Add",D84:AB84,"OK")</f>
        <v>0</v>
      </c>
      <c r="AG84" s="29">
        <f t="shared" ref="AG84" si="293">SUMIFS($D85:$AB85,$D$10:$AB$10,"Man",$D84:$AB84,"OK")</f>
        <v>0</v>
      </c>
      <c r="AH84" s="29">
        <f t="shared" ref="AH84" si="294">SUMIFS($D85:$AB85,$D$10:$AB$10,"Add",$D84:$AB84,"OK")</f>
        <v>0</v>
      </c>
      <c r="AI84" s="29">
        <f t="shared" ref="AI84" si="295">SUMIFS($D85:$AB85,$D$10:$AB$10,"Add",$D84:$AB84,"OK",$D$13:$AB$13,"H")</f>
        <v>0</v>
      </c>
      <c r="AJ84" s="29">
        <f t="shared" ref="AJ84" si="296">SUMIFS($D85:$AB85,$D$10:$AB$10,"Add",$D84:$AB84,"OK",$D$13:$AB$13,"L")</f>
        <v>0</v>
      </c>
      <c r="AK84" s="151"/>
      <c r="AL84" s="29" t="str">
        <f>'Mod1 Grades'!V84</f>
        <v>No</v>
      </c>
      <c r="AM84" s="29">
        <f>IF(AL84="Achieved",'Mod1 Settings'!$S$34,IF(AL84="Disabled","n/a",0))</f>
        <v>0</v>
      </c>
      <c r="AN84" s="29" t="str">
        <f>'Mod1 Grades'!X84</f>
        <v>No</v>
      </c>
      <c r="AO84" s="29" t="str">
        <f t="shared" ref="AO84" si="297">IF(AN84="Achieved","No limit for Carrots",IF(AN84="Disabled","n/a","Carrots Limited"))</f>
        <v>Carrots Limited</v>
      </c>
      <c r="AP84" s="29" t="str">
        <f>IF('Mod2 Settings'!$M$34=1,IF(AND(COUNTIFS($D$10:$AB$10,"Add",D79:AB79,"H",D84:AB84,"OK")=COUNTIFS($D$10:$AB$10,"Add",D79:AB79,"H"),SUM(AF84:AH84)&gt;='Mod2 Settings'!$P$34),"Achieved","No"),"Disabled")</f>
        <v>No</v>
      </c>
      <c r="AQ84" s="29">
        <f>IF('Mod2 Settings'!$M$34=1,IF(AP84="Achieved",ROUNDDOWN('Mod2 Settings'!$S$34*'Mod1 Grades'!$N$18,0),0),"n/a")</f>
        <v>0</v>
      </c>
      <c r="AR84" s="29" t="str">
        <f>IF('Mod2 Settings'!$M$35=1,IF(AD84&gt;='Mod2 Settings'!$P$35,"Achieved","No"),"Disabled")</f>
        <v>No</v>
      </c>
      <c r="AS84" s="29" t="s">
        <v>440</v>
      </c>
      <c r="AT84" s="29" t="s">
        <v>440</v>
      </c>
      <c r="AU84" s="29" t="s">
        <v>440</v>
      </c>
      <c r="AV84" s="29" t="s">
        <v>440</v>
      </c>
      <c r="AW84" s="29" t="s">
        <v>440</v>
      </c>
      <c r="AX84" s="29" t="s">
        <v>440</v>
      </c>
      <c r="AY84" s="29" t="s">
        <v>440</v>
      </c>
    </row>
    <row r="85" spans="1:51" ht="18" customHeight="1" x14ac:dyDescent="0.25">
      <c r="A85" s="192"/>
      <c r="B85" s="194"/>
      <c r="C85" s="135" t="s">
        <v>309</v>
      </c>
      <c r="D85" s="49"/>
      <c r="E85" s="49"/>
      <c r="F85" s="49"/>
      <c r="G85" s="49"/>
      <c r="H85" s="49"/>
      <c r="I85" s="49"/>
      <c r="J85" s="49"/>
      <c r="K85" s="49"/>
      <c r="L85" s="50"/>
      <c r="M85" s="50"/>
      <c r="N85" s="50"/>
      <c r="O85" s="50"/>
      <c r="P85" s="50"/>
      <c r="Q85" s="50"/>
      <c r="R85" s="50"/>
      <c r="S85" s="50"/>
      <c r="T85" s="50"/>
      <c r="U85" s="50"/>
      <c r="V85" s="50"/>
      <c r="W85" s="50"/>
      <c r="X85" s="50"/>
      <c r="Y85" s="50"/>
      <c r="Z85" s="50"/>
      <c r="AA85" s="50"/>
      <c r="AB85" s="50"/>
      <c r="AC85" s="138">
        <f t="shared" ref="AC85" si="298">SUM(D85:AB85)</f>
        <v>0</v>
      </c>
    </row>
    <row r="86" spans="1:51" ht="18" customHeight="1" x14ac:dyDescent="0.25">
      <c r="A86" s="191">
        <f>StudentsSummary!$B45</f>
        <v>35</v>
      </c>
      <c r="B86" s="193" t="str">
        <f>_xlfn.CONCAT(StudentsSummary!$C45," ",StudentsSummary!$D45)</f>
        <v>Surname35 Name35</v>
      </c>
      <c r="C86" s="135" t="s">
        <v>308</v>
      </c>
      <c r="D86" s="49"/>
      <c r="E86" s="49"/>
      <c r="F86" s="49"/>
      <c r="G86" s="49"/>
      <c r="H86" s="49"/>
      <c r="I86" s="49"/>
      <c r="J86" s="49"/>
      <c r="K86" s="49"/>
      <c r="L86" s="50"/>
      <c r="M86" s="50"/>
      <c r="N86" s="50"/>
      <c r="O86" s="50"/>
      <c r="P86" s="50"/>
      <c r="Q86" s="50"/>
      <c r="R86" s="50"/>
      <c r="S86" s="50"/>
      <c r="T86" s="50"/>
      <c r="U86" s="50"/>
      <c r="V86" s="50"/>
      <c r="W86" s="50"/>
      <c r="X86" s="50"/>
      <c r="Y86" s="50"/>
      <c r="Z86" s="50"/>
      <c r="AA86" s="50"/>
      <c r="AB86" s="50"/>
      <c r="AC86" s="138" t="str">
        <f t="shared" ref="AC86" si="299">IF(COUNTIFS($D$10:$AB$10,"Man",D86:AB86,"OK")=COUNTIF($D$10:$AB$10,"Man"),"PASS","FAIL")</f>
        <v>FAIL</v>
      </c>
      <c r="AD86" s="138">
        <f t="shared" ref="AD86" si="300">SUM(AF86,AG86,AH86,AK86,AM86,AQ86,AS86,AU86,AW86,AY86)</f>
        <v>0</v>
      </c>
      <c r="AE86" s="138" t="str">
        <f>IF($AC86&lt;&gt;"PASS","FAIL",IF(AD86&gt;GRADING!$D$36,GRADING!$D$39,IF('Mod2 Grades'!AD86&lt;=GRADING!$J$43,GRADING!$C$43,IF('Mod2 Grades'!AD86&lt;=GRADING!$J$44,GRADING!$C$44,IF('Mod2 Grades'!AD86&lt;=GRADING!$J$45,GRADING!$C$45,IF('Mod2 Grades'!AD86&lt;=GRADING!$J$46,GRADING!$C$46,IF('Mod2 Grades'!AD86&lt;=GRADING!$J$47,GRADING!$C$47,IF('Mod2 Grades'!AD86&lt;=GRADING!$J$48,GRADING!$C$48,IF('Mod2 Grades'!AD86&lt;=GRADING!$J$49,GRADING!$C$49,IF('Mod2 Grades'!AD86&lt;=GRADING!$J$50,GRADING!$C$50,IF('Mod2 Grades'!AD86&lt;=GRADING!$J$51,GRADING!$C$51,IF('Mod2 Grades'!AD86&lt;=GRADING!$J$52,GRADING!$C$52,IF('Mod2 Grades'!AD86&lt;=GRADING!$J$53,GRADING!$C$53,IF('Mod2 Grades'!AD86&lt;=GRADING!$J$54,GRADING!$C$54,IF('Mod2 Grades'!AD86&lt;=GRADING!$J$55,GRADING!$C$55,IF('Mod2 Grades'!AD86&lt;=GRADING!$J$56,GRADING!$J$56,GRADING!$J$57))))))))))))))))</f>
        <v>FAIL</v>
      </c>
      <c r="AF86" s="29">
        <f t="shared" ref="AF86" si="301">SUMIFS($D$120:$AB$120,$D$10:$AB$10,"Add",D86:AB86,"OK")</f>
        <v>0</v>
      </c>
      <c r="AG86" s="29">
        <f t="shared" ref="AG86" si="302">SUMIFS($D87:$AB87,$D$10:$AB$10,"Man",$D86:$AB86,"OK")</f>
        <v>0</v>
      </c>
      <c r="AH86" s="29">
        <f t="shared" ref="AH86" si="303">SUMIFS($D87:$AB87,$D$10:$AB$10,"Add",$D86:$AB86,"OK")</f>
        <v>0</v>
      </c>
      <c r="AI86" s="29">
        <f t="shared" ref="AI86" si="304">SUMIFS($D87:$AB87,$D$10:$AB$10,"Add",$D86:$AB86,"OK",$D$13:$AB$13,"H")</f>
        <v>0</v>
      </c>
      <c r="AJ86" s="29">
        <f t="shared" ref="AJ86" si="305">SUMIFS($D87:$AB87,$D$10:$AB$10,"Add",$D86:$AB86,"OK",$D$13:$AB$13,"L")</f>
        <v>0</v>
      </c>
      <c r="AK86" s="151"/>
      <c r="AL86" s="29" t="str">
        <f>'Mod1 Grades'!V86</f>
        <v>No</v>
      </c>
      <c r="AM86" s="29">
        <f>IF(AL86="Achieved",'Mod1 Settings'!$S$34,IF(AL86="Disabled","n/a",0))</f>
        <v>0</v>
      </c>
      <c r="AN86" s="29" t="str">
        <f>'Mod1 Grades'!X86</f>
        <v>No</v>
      </c>
      <c r="AO86" s="29" t="str">
        <f t="shared" ref="AO86" si="306">IF(AN86="Achieved","No limit for Carrots",IF(AN86="Disabled","n/a","Carrots Limited"))</f>
        <v>Carrots Limited</v>
      </c>
      <c r="AP86" s="29" t="str">
        <f>IF('Mod2 Settings'!$M$34=1,IF(AND(COUNTIFS($D$10:$AB$10,"Add",D81:AB81,"H",D86:AB86,"OK")=COUNTIFS($D$10:$AB$10,"Add",D81:AB81,"H"),SUM(AF86:AH86)&gt;='Mod2 Settings'!$P$34),"Achieved","No"),"Disabled")</f>
        <v>No</v>
      </c>
      <c r="AQ86" s="29">
        <f>IF('Mod2 Settings'!$M$34=1,IF(AP86="Achieved",ROUNDDOWN('Mod2 Settings'!$S$34*'Mod1 Grades'!$N$18,0),0),"n/a")</f>
        <v>0</v>
      </c>
      <c r="AR86" s="29" t="str">
        <f>IF('Mod2 Settings'!$M$35=1,IF(AD86&gt;='Mod2 Settings'!$P$35,"Achieved","No"),"Disabled")</f>
        <v>No</v>
      </c>
      <c r="AS86" s="29" t="s">
        <v>440</v>
      </c>
      <c r="AT86" s="29" t="s">
        <v>440</v>
      </c>
      <c r="AU86" s="29" t="s">
        <v>440</v>
      </c>
      <c r="AV86" s="29" t="s">
        <v>440</v>
      </c>
      <c r="AW86" s="29" t="s">
        <v>440</v>
      </c>
      <c r="AX86" s="29" t="s">
        <v>440</v>
      </c>
      <c r="AY86" s="29" t="s">
        <v>440</v>
      </c>
    </row>
    <row r="87" spans="1:51" ht="18" customHeight="1" x14ac:dyDescent="0.25">
      <c r="A87" s="192"/>
      <c r="B87" s="194"/>
      <c r="C87" s="135" t="s">
        <v>309</v>
      </c>
      <c r="D87" s="49"/>
      <c r="E87" s="49"/>
      <c r="F87" s="49"/>
      <c r="G87" s="49"/>
      <c r="H87" s="49"/>
      <c r="I87" s="49"/>
      <c r="J87" s="49"/>
      <c r="K87" s="49"/>
      <c r="L87" s="50"/>
      <c r="M87" s="50"/>
      <c r="N87" s="50"/>
      <c r="O87" s="50"/>
      <c r="P87" s="50"/>
      <c r="Q87" s="50"/>
      <c r="R87" s="50"/>
      <c r="S87" s="50"/>
      <c r="T87" s="50"/>
      <c r="U87" s="50"/>
      <c r="V87" s="50"/>
      <c r="W87" s="50"/>
      <c r="X87" s="50"/>
      <c r="Y87" s="50"/>
      <c r="Z87" s="50"/>
      <c r="AA87" s="50"/>
      <c r="AB87" s="50"/>
      <c r="AC87" s="138">
        <f t="shared" ref="AC87" si="307">SUM(D87:AB87)</f>
        <v>0</v>
      </c>
    </row>
    <row r="88" spans="1:51" ht="18" customHeight="1" x14ac:dyDescent="0.25">
      <c r="A88" s="191">
        <f>StudentsSummary!$B46</f>
        <v>36</v>
      </c>
      <c r="B88" s="193" t="str">
        <f>_xlfn.CONCAT(StudentsSummary!$C46," ",StudentsSummary!$D46)</f>
        <v>Surname36 Name36</v>
      </c>
      <c r="C88" s="135" t="s">
        <v>308</v>
      </c>
      <c r="D88" s="49"/>
      <c r="E88" s="49"/>
      <c r="F88" s="49"/>
      <c r="G88" s="49"/>
      <c r="H88" s="49"/>
      <c r="I88" s="49"/>
      <c r="J88" s="49"/>
      <c r="K88" s="49"/>
      <c r="L88" s="50"/>
      <c r="M88" s="50"/>
      <c r="N88" s="50"/>
      <c r="O88" s="50"/>
      <c r="P88" s="50"/>
      <c r="Q88" s="50"/>
      <c r="R88" s="50"/>
      <c r="S88" s="50"/>
      <c r="T88" s="50"/>
      <c r="U88" s="50"/>
      <c r="V88" s="50"/>
      <c r="W88" s="50"/>
      <c r="X88" s="50"/>
      <c r="Y88" s="50"/>
      <c r="Z88" s="50"/>
      <c r="AA88" s="50"/>
      <c r="AB88" s="50"/>
      <c r="AC88" s="138" t="str">
        <f t="shared" ref="AC88" si="308">IF(COUNTIFS($D$10:$AB$10,"Man",D88:AB88,"OK")=COUNTIF($D$10:$AB$10,"Man"),"PASS","FAIL")</f>
        <v>FAIL</v>
      </c>
      <c r="AD88" s="138">
        <f t="shared" ref="AD88" si="309">SUM(AF88,AG88,AH88,AK88,AM88,AQ88,AS88,AU88,AW88,AY88)</f>
        <v>0</v>
      </c>
      <c r="AE88" s="138" t="str">
        <f>IF($AC88&lt;&gt;"PASS","FAIL",IF(AD88&gt;GRADING!$D$36,GRADING!$D$39,IF('Mod2 Grades'!AD88&lt;=GRADING!$J$43,GRADING!$C$43,IF('Mod2 Grades'!AD88&lt;=GRADING!$J$44,GRADING!$C$44,IF('Mod2 Grades'!AD88&lt;=GRADING!$J$45,GRADING!$C$45,IF('Mod2 Grades'!AD88&lt;=GRADING!$J$46,GRADING!$C$46,IF('Mod2 Grades'!AD88&lt;=GRADING!$J$47,GRADING!$C$47,IF('Mod2 Grades'!AD88&lt;=GRADING!$J$48,GRADING!$C$48,IF('Mod2 Grades'!AD88&lt;=GRADING!$J$49,GRADING!$C$49,IF('Mod2 Grades'!AD88&lt;=GRADING!$J$50,GRADING!$C$50,IF('Mod2 Grades'!AD88&lt;=GRADING!$J$51,GRADING!$C$51,IF('Mod2 Grades'!AD88&lt;=GRADING!$J$52,GRADING!$C$52,IF('Mod2 Grades'!AD88&lt;=GRADING!$J$53,GRADING!$C$53,IF('Mod2 Grades'!AD88&lt;=GRADING!$J$54,GRADING!$C$54,IF('Mod2 Grades'!AD88&lt;=GRADING!$J$55,GRADING!$C$55,IF('Mod2 Grades'!AD88&lt;=GRADING!$J$56,GRADING!$J$56,GRADING!$J$57))))))))))))))))</f>
        <v>FAIL</v>
      </c>
      <c r="AF88" s="29">
        <f t="shared" ref="AF88" si="310">SUMIFS($D$120:$AB$120,$D$10:$AB$10,"Add",D88:AB88,"OK")</f>
        <v>0</v>
      </c>
      <c r="AG88" s="29">
        <f t="shared" ref="AG88" si="311">SUMIFS($D89:$AB89,$D$10:$AB$10,"Man",$D88:$AB88,"OK")</f>
        <v>0</v>
      </c>
      <c r="AH88" s="29">
        <f t="shared" ref="AH88" si="312">SUMIFS($D89:$AB89,$D$10:$AB$10,"Add",$D88:$AB88,"OK")</f>
        <v>0</v>
      </c>
      <c r="AI88" s="29">
        <f t="shared" ref="AI88" si="313">SUMIFS($D89:$AB89,$D$10:$AB$10,"Add",$D88:$AB88,"OK",$D$13:$AB$13,"H")</f>
        <v>0</v>
      </c>
      <c r="AJ88" s="29">
        <f t="shared" ref="AJ88" si="314">SUMIFS($D89:$AB89,$D$10:$AB$10,"Add",$D88:$AB88,"OK",$D$13:$AB$13,"L")</f>
        <v>0</v>
      </c>
      <c r="AK88" s="151"/>
      <c r="AL88" s="29" t="str">
        <f>'Mod1 Grades'!V88</f>
        <v>No</v>
      </c>
      <c r="AM88" s="29">
        <f>IF(AL88="Achieved",'Mod1 Settings'!$S$34,IF(AL88="Disabled","n/a",0))</f>
        <v>0</v>
      </c>
      <c r="AN88" s="29" t="str">
        <f>'Mod1 Grades'!X88</f>
        <v>No</v>
      </c>
      <c r="AO88" s="29" t="str">
        <f t="shared" ref="AO88" si="315">IF(AN88="Achieved","No limit for Carrots",IF(AN88="Disabled","n/a","Carrots Limited"))</f>
        <v>Carrots Limited</v>
      </c>
      <c r="AP88" s="29" t="str">
        <f>IF('Mod2 Settings'!$M$34=1,IF(AND(COUNTIFS($D$10:$AB$10,"Add",D83:AB83,"H",D88:AB88,"OK")=COUNTIFS($D$10:$AB$10,"Add",D83:AB83,"H"),SUM(AF88:AH88)&gt;='Mod2 Settings'!$P$34),"Achieved","No"),"Disabled")</f>
        <v>No</v>
      </c>
      <c r="AQ88" s="29">
        <f>IF('Mod2 Settings'!$M$34=1,IF(AP88="Achieved",ROUNDDOWN('Mod2 Settings'!$S$34*'Mod1 Grades'!$N$18,0),0),"n/a")</f>
        <v>0</v>
      </c>
      <c r="AR88" s="29" t="str">
        <f>IF('Mod2 Settings'!$M$35=1,IF(AD88&gt;='Mod2 Settings'!$P$35,"Achieved","No"),"Disabled")</f>
        <v>No</v>
      </c>
      <c r="AS88" s="29" t="s">
        <v>440</v>
      </c>
      <c r="AT88" s="29" t="s">
        <v>440</v>
      </c>
      <c r="AU88" s="29" t="s">
        <v>440</v>
      </c>
      <c r="AV88" s="29" t="s">
        <v>440</v>
      </c>
      <c r="AW88" s="29" t="s">
        <v>440</v>
      </c>
      <c r="AX88" s="29" t="s">
        <v>440</v>
      </c>
      <c r="AY88" s="29" t="s">
        <v>440</v>
      </c>
    </row>
    <row r="89" spans="1:51" ht="18" customHeight="1" x14ac:dyDescent="0.25">
      <c r="A89" s="192"/>
      <c r="B89" s="194"/>
      <c r="C89" s="135" t="s">
        <v>309</v>
      </c>
      <c r="D89" s="49"/>
      <c r="E89" s="49"/>
      <c r="F89" s="49"/>
      <c r="G89" s="49"/>
      <c r="H89" s="49"/>
      <c r="I89" s="49"/>
      <c r="J89" s="49"/>
      <c r="K89" s="49"/>
      <c r="L89" s="50"/>
      <c r="M89" s="50"/>
      <c r="N89" s="50"/>
      <c r="O89" s="50"/>
      <c r="P89" s="50"/>
      <c r="Q89" s="50"/>
      <c r="R89" s="50"/>
      <c r="S89" s="50"/>
      <c r="T89" s="50"/>
      <c r="U89" s="50"/>
      <c r="V89" s="50"/>
      <c r="W89" s="50"/>
      <c r="X89" s="50"/>
      <c r="Y89" s="50"/>
      <c r="Z89" s="50"/>
      <c r="AA89" s="50"/>
      <c r="AB89" s="50"/>
      <c r="AC89" s="138">
        <f t="shared" ref="AC89" si="316">SUM(D89:AB89)</f>
        <v>0</v>
      </c>
    </row>
    <row r="90" spans="1:51" ht="18" customHeight="1" x14ac:dyDescent="0.25">
      <c r="A90" s="191">
        <f>StudentsSummary!$B47</f>
        <v>37</v>
      </c>
      <c r="B90" s="193" t="str">
        <f>_xlfn.CONCAT(StudentsSummary!$C47," ",StudentsSummary!$D47)</f>
        <v>Surname37 Name37</v>
      </c>
      <c r="C90" s="135" t="s">
        <v>308</v>
      </c>
      <c r="D90" s="49"/>
      <c r="E90" s="49"/>
      <c r="F90" s="49"/>
      <c r="G90" s="49"/>
      <c r="H90" s="49"/>
      <c r="I90" s="49"/>
      <c r="J90" s="49"/>
      <c r="K90" s="49"/>
      <c r="L90" s="50"/>
      <c r="M90" s="50"/>
      <c r="N90" s="50"/>
      <c r="O90" s="50"/>
      <c r="P90" s="50"/>
      <c r="Q90" s="50"/>
      <c r="R90" s="50"/>
      <c r="S90" s="50"/>
      <c r="T90" s="50"/>
      <c r="U90" s="50"/>
      <c r="V90" s="50"/>
      <c r="W90" s="50"/>
      <c r="X90" s="50"/>
      <c r="Y90" s="50"/>
      <c r="Z90" s="50"/>
      <c r="AA90" s="50"/>
      <c r="AB90" s="50"/>
      <c r="AC90" s="138" t="str">
        <f t="shared" ref="AC90" si="317">IF(COUNTIFS($D$10:$AB$10,"Man",D90:AB90,"OK")=COUNTIF($D$10:$AB$10,"Man"),"PASS","FAIL")</f>
        <v>FAIL</v>
      </c>
      <c r="AD90" s="138">
        <f t="shared" ref="AD90" si="318">SUM(AF90,AG90,AH90,AK90,AM90,AQ90,AS90,AU90,AW90,AY90)</f>
        <v>0</v>
      </c>
      <c r="AE90" s="138" t="str">
        <f>IF($AC90&lt;&gt;"PASS","FAIL",IF(AD90&gt;GRADING!$D$36,GRADING!$D$39,IF('Mod2 Grades'!AD90&lt;=GRADING!$J$43,GRADING!$C$43,IF('Mod2 Grades'!AD90&lt;=GRADING!$J$44,GRADING!$C$44,IF('Mod2 Grades'!AD90&lt;=GRADING!$J$45,GRADING!$C$45,IF('Mod2 Grades'!AD90&lt;=GRADING!$J$46,GRADING!$C$46,IF('Mod2 Grades'!AD90&lt;=GRADING!$J$47,GRADING!$C$47,IF('Mod2 Grades'!AD90&lt;=GRADING!$J$48,GRADING!$C$48,IF('Mod2 Grades'!AD90&lt;=GRADING!$J$49,GRADING!$C$49,IF('Mod2 Grades'!AD90&lt;=GRADING!$J$50,GRADING!$C$50,IF('Mod2 Grades'!AD90&lt;=GRADING!$J$51,GRADING!$C$51,IF('Mod2 Grades'!AD90&lt;=GRADING!$J$52,GRADING!$C$52,IF('Mod2 Grades'!AD90&lt;=GRADING!$J$53,GRADING!$C$53,IF('Mod2 Grades'!AD90&lt;=GRADING!$J$54,GRADING!$C$54,IF('Mod2 Grades'!AD90&lt;=GRADING!$J$55,GRADING!$C$55,IF('Mod2 Grades'!AD90&lt;=GRADING!$J$56,GRADING!$J$56,GRADING!$J$57))))))))))))))))</f>
        <v>FAIL</v>
      </c>
      <c r="AF90" s="29">
        <f t="shared" ref="AF90" si="319">SUMIFS($D$120:$AB$120,$D$10:$AB$10,"Add",D90:AB90,"OK")</f>
        <v>0</v>
      </c>
      <c r="AG90" s="29">
        <f t="shared" ref="AG90" si="320">SUMIFS($D91:$AB91,$D$10:$AB$10,"Man",$D90:$AB90,"OK")</f>
        <v>0</v>
      </c>
      <c r="AH90" s="29">
        <f t="shared" ref="AH90" si="321">SUMIFS($D91:$AB91,$D$10:$AB$10,"Add",$D90:$AB90,"OK")</f>
        <v>0</v>
      </c>
      <c r="AI90" s="29">
        <f t="shared" ref="AI90" si="322">SUMIFS($D91:$AB91,$D$10:$AB$10,"Add",$D90:$AB90,"OK",$D$13:$AB$13,"H")</f>
        <v>0</v>
      </c>
      <c r="AJ90" s="29">
        <f t="shared" ref="AJ90" si="323">SUMIFS($D91:$AB91,$D$10:$AB$10,"Add",$D90:$AB90,"OK",$D$13:$AB$13,"L")</f>
        <v>0</v>
      </c>
      <c r="AK90" s="151"/>
      <c r="AL90" s="29" t="str">
        <f>'Mod1 Grades'!V90</f>
        <v>No</v>
      </c>
      <c r="AM90" s="29">
        <f>IF(AL90="Achieved",'Mod1 Settings'!$S$34,IF(AL90="Disabled","n/a",0))</f>
        <v>0</v>
      </c>
      <c r="AN90" s="29" t="str">
        <f>'Mod1 Grades'!X90</f>
        <v>No</v>
      </c>
      <c r="AO90" s="29" t="str">
        <f t="shared" ref="AO90" si="324">IF(AN90="Achieved","No limit for Carrots",IF(AN90="Disabled","n/a","Carrots Limited"))</f>
        <v>Carrots Limited</v>
      </c>
      <c r="AP90" s="29" t="str">
        <f>IF('Mod2 Settings'!$M$34=1,IF(AND(COUNTIFS($D$10:$AB$10,"Add",D85:AB85,"H",D90:AB90,"OK")=COUNTIFS($D$10:$AB$10,"Add",D85:AB85,"H"),SUM(AF90:AH90)&gt;='Mod2 Settings'!$P$34),"Achieved","No"),"Disabled")</f>
        <v>No</v>
      </c>
      <c r="AQ90" s="29">
        <f>IF('Mod2 Settings'!$M$34=1,IF(AP90="Achieved",ROUNDDOWN('Mod2 Settings'!$S$34*'Mod1 Grades'!$N$18,0),0),"n/a")</f>
        <v>0</v>
      </c>
      <c r="AR90" s="29" t="str">
        <f>IF('Mod2 Settings'!$M$35=1,IF(AD90&gt;='Mod2 Settings'!$P$35,"Achieved","No"),"Disabled")</f>
        <v>No</v>
      </c>
      <c r="AS90" s="29" t="s">
        <v>440</v>
      </c>
      <c r="AT90" s="29" t="s">
        <v>440</v>
      </c>
      <c r="AU90" s="29" t="s">
        <v>440</v>
      </c>
      <c r="AV90" s="29" t="s">
        <v>440</v>
      </c>
      <c r="AW90" s="29" t="s">
        <v>440</v>
      </c>
      <c r="AX90" s="29" t="s">
        <v>440</v>
      </c>
      <c r="AY90" s="29" t="s">
        <v>440</v>
      </c>
    </row>
    <row r="91" spans="1:51" ht="18" customHeight="1" x14ac:dyDescent="0.25">
      <c r="A91" s="192"/>
      <c r="B91" s="194"/>
      <c r="C91" s="135" t="s">
        <v>309</v>
      </c>
      <c r="D91" s="49"/>
      <c r="E91" s="49"/>
      <c r="F91" s="49"/>
      <c r="G91" s="49"/>
      <c r="H91" s="49"/>
      <c r="I91" s="49"/>
      <c r="J91" s="49"/>
      <c r="K91" s="49"/>
      <c r="L91" s="50"/>
      <c r="M91" s="50"/>
      <c r="N91" s="50"/>
      <c r="O91" s="50"/>
      <c r="P91" s="50"/>
      <c r="Q91" s="50"/>
      <c r="R91" s="50"/>
      <c r="S91" s="50"/>
      <c r="T91" s="50"/>
      <c r="U91" s="50"/>
      <c r="V91" s="50"/>
      <c r="W91" s="50"/>
      <c r="X91" s="50"/>
      <c r="Y91" s="50"/>
      <c r="Z91" s="50"/>
      <c r="AA91" s="50"/>
      <c r="AB91" s="50"/>
      <c r="AC91" s="138">
        <f t="shared" ref="AC91" si="325">SUM(D91:AB91)</f>
        <v>0</v>
      </c>
    </row>
    <row r="92" spans="1:51" ht="18" customHeight="1" x14ac:dyDescent="0.25">
      <c r="A92" s="191">
        <f>StudentsSummary!$B48</f>
        <v>38</v>
      </c>
      <c r="B92" s="193" t="str">
        <f>_xlfn.CONCAT(StudentsSummary!$C48," ",StudentsSummary!$D48)</f>
        <v>Surname38 Name38</v>
      </c>
      <c r="C92" s="135" t="s">
        <v>308</v>
      </c>
      <c r="D92" s="49"/>
      <c r="E92" s="49"/>
      <c r="F92" s="49"/>
      <c r="G92" s="49"/>
      <c r="H92" s="49"/>
      <c r="I92" s="49"/>
      <c r="J92" s="49"/>
      <c r="K92" s="49"/>
      <c r="L92" s="50"/>
      <c r="M92" s="50"/>
      <c r="N92" s="50"/>
      <c r="O92" s="50"/>
      <c r="P92" s="50"/>
      <c r="Q92" s="50"/>
      <c r="R92" s="50"/>
      <c r="S92" s="50"/>
      <c r="T92" s="50"/>
      <c r="U92" s="50"/>
      <c r="V92" s="50"/>
      <c r="W92" s="50"/>
      <c r="X92" s="50"/>
      <c r="Y92" s="50"/>
      <c r="Z92" s="50"/>
      <c r="AA92" s="50"/>
      <c r="AB92" s="50"/>
      <c r="AC92" s="138" t="str">
        <f t="shared" ref="AC92" si="326">IF(COUNTIFS($D$10:$AB$10,"Man",D92:AB92,"OK")=COUNTIF($D$10:$AB$10,"Man"),"PASS","FAIL")</f>
        <v>FAIL</v>
      </c>
      <c r="AD92" s="138">
        <f t="shared" ref="AD92" si="327">SUM(AF92,AG92,AH92,AK92,AM92,AQ92,AS92,AU92,AW92,AY92)</f>
        <v>0</v>
      </c>
      <c r="AE92" s="138" t="str">
        <f>IF($AC92&lt;&gt;"PASS","FAIL",IF(AD92&gt;GRADING!$D$36,GRADING!$D$39,IF('Mod2 Grades'!AD92&lt;=GRADING!$J$43,GRADING!$C$43,IF('Mod2 Grades'!AD92&lt;=GRADING!$J$44,GRADING!$C$44,IF('Mod2 Grades'!AD92&lt;=GRADING!$J$45,GRADING!$C$45,IF('Mod2 Grades'!AD92&lt;=GRADING!$J$46,GRADING!$C$46,IF('Mod2 Grades'!AD92&lt;=GRADING!$J$47,GRADING!$C$47,IF('Mod2 Grades'!AD92&lt;=GRADING!$J$48,GRADING!$C$48,IF('Mod2 Grades'!AD92&lt;=GRADING!$J$49,GRADING!$C$49,IF('Mod2 Grades'!AD92&lt;=GRADING!$J$50,GRADING!$C$50,IF('Mod2 Grades'!AD92&lt;=GRADING!$J$51,GRADING!$C$51,IF('Mod2 Grades'!AD92&lt;=GRADING!$J$52,GRADING!$C$52,IF('Mod2 Grades'!AD92&lt;=GRADING!$J$53,GRADING!$C$53,IF('Mod2 Grades'!AD92&lt;=GRADING!$J$54,GRADING!$C$54,IF('Mod2 Grades'!AD92&lt;=GRADING!$J$55,GRADING!$C$55,IF('Mod2 Grades'!AD92&lt;=GRADING!$J$56,GRADING!$J$56,GRADING!$J$57))))))))))))))))</f>
        <v>FAIL</v>
      </c>
      <c r="AF92" s="29">
        <f t="shared" ref="AF92" si="328">SUMIFS($D$120:$AB$120,$D$10:$AB$10,"Add",D92:AB92,"OK")</f>
        <v>0</v>
      </c>
      <c r="AG92" s="29">
        <f t="shared" ref="AG92" si="329">SUMIFS($D93:$AB93,$D$10:$AB$10,"Man",$D92:$AB92,"OK")</f>
        <v>0</v>
      </c>
      <c r="AH92" s="29">
        <f t="shared" ref="AH92" si="330">SUMIFS($D93:$AB93,$D$10:$AB$10,"Add",$D92:$AB92,"OK")</f>
        <v>0</v>
      </c>
      <c r="AI92" s="29">
        <f t="shared" ref="AI92" si="331">SUMIFS($D93:$AB93,$D$10:$AB$10,"Add",$D92:$AB92,"OK",$D$13:$AB$13,"H")</f>
        <v>0</v>
      </c>
      <c r="AJ92" s="29">
        <f t="shared" ref="AJ92" si="332">SUMIFS($D93:$AB93,$D$10:$AB$10,"Add",$D92:$AB92,"OK",$D$13:$AB$13,"L")</f>
        <v>0</v>
      </c>
      <c r="AK92" s="151"/>
      <c r="AL92" s="29" t="str">
        <f>'Mod1 Grades'!V92</f>
        <v>No</v>
      </c>
      <c r="AM92" s="29">
        <f>IF(AL92="Achieved",'Mod1 Settings'!$S$34,IF(AL92="Disabled","n/a",0))</f>
        <v>0</v>
      </c>
      <c r="AN92" s="29" t="str">
        <f>'Mod1 Grades'!X92</f>
        <v>No</v>
      </c>
      <c r="AO92" s="29" t="str">
        <f t="shared" ref="AO92" si="333">IF(AN92="Achieved","No limit for Carrots",IF(AN92="Disabled","n/a","Carrots Limited"))</f>
        <v>Carrots Limited</v>
      </c>
      <c r="AP92" s="29" t="str">
        <f>IF('Mod2 Settings'!$M$34=1,IF(AND(COUNTIFS($D$10:$AB$10,"Add",D87:AB87,"H",D92:AB92,"OK")=COUNTIFS($D$10:$AB$10,"Add",D87:AB87,"H"),SUM(AF92:AH92)&gt;='Mod2 Settings'!$P$34),"Achieved","No"),"Disabled")</f>
        <v>No</v>
      </c>
      <c r="AQ92" s="29">
        <f>IF('Mod2 Settings'!$M$34=1,IF(AP92="Achieved",ROUNDDOWN('Mod2 Settings'!$S$34*'Mod1 Grades'!$N$18,0),0),"n/a")</f>
        <v>0</v>
      </c>
      <c r="AR92" s="29" t="str">
        <f>IF('Mod2 Settings'!$M$35=1,IF(AD92&gt;='Mod2 Settings'!$P$35,"Achieved","No"),"Disabled")</f>
        <v>No</v>
      </c>
      <c r="AS92" s="29" t="s">
        <v>440</v>
      </c>
      <c r="AT92" s="29" t="s">
        <v>440</v>
      </c>
      <c r="AU92" s="29" t="s">
        <v>440</v>
      </c>
      <c r="AV92" s="29" t="s">
        <v>440</v>
      </c>
      <c r="AW92" s="29" t="s">
        <v>440</v>
      </c>
      <c r="AX92" s="29" t="s">
        <v>440</v>
      </c>
      <c r="AY92" s="29" t="s">
        <v>440</v>
      </c>
    </row>
    <row r="93" spans="1:51" ht="18" customHeight="1" x14ac:dyDescent="0.25">
      <c r="A93" s="192"/>
      <c r="B93" s="194"/>
      <c r="C93" s="135" t="s">
        <v>309</v>
      </c>
      <c r="D93" s="49"/>
      <c r="E93" s="49"/>
      <c r="F93" s="49"/>
      <c r="G93" s="49"/>
      <c r="H93" s="49"/>
      <c r="I93" s="49"/>
      <c r="J93" s="49"/>
      <c r="K93" s="49"/>
      <c r="L93" s="50"/>
      <c r="M93" s="50"/>
      <c r="N93" s="50"/>
      <c r="O93" s="50"/>
      <c r="P93" s="50"/>
      <c r="Q93" s="50"/>
      <c r="R93" s="50"/>
      <c r="S93" s="50"/>
      <c r="T93" s="50"/>
      <c r="U93" s="50"/>
      <c r="V93" s="50"/>
      <c r="W93" s="50"/>
      <c r="X93" s="50"/>
      <c r="Y93" s="50"/>
      <c r="Z93" s="50"/>
      <c r="AA93" s="50"/>
      <c r="AB93" s="50"/>
      <c r="AC93" s="138">
        <f t="shared" ref="AC93" si="334">SUM(D93:AB93)</f>
        <v>0</v>
      </c>
    </row>
    <row r="94" spans="1:51" ht="18" customHeight="1" x14ac:dyDescent="0.25">
      <c r="A94" s="191">
        <f>StudentsSummary!$B49</f>
        <v>39</v>
      </c>
      <c r="B94" s="193" t="str">
        <f>_xlfn.CONCAT(StudentsSummary!$C49," ",StudentsSummary!$D49)</f>
        <v>Surname39 Name39</v>
      </c>
      <c r="C94" s="135" t="s">
        <v>308</v>
      </c>
      <c r="D94" s="49"/>
      <c r="E94" s="49"/>
      <c r="F94" s="49"/>
      <c r="G94" s="49"/>
      <c r="H94" s="49"/>
      <c r="I94" s="49"/>
      <c r="J94" s="49"/>
      <c r="K94" s="49"/>
      <c r="L94" s="50"/>
      <c r="M94" s="50"/>
      <c r="N94" s="50"/>
      <c r="O94" s="50"/>
      <c r="P94" s="50"/>
      <c r="Q94" s="50"/>
      <c r="R94" s="50"/>
      <c r="S94" s="50"/>
      <c r="T94" s="50"/>
      <c r="U94" s="50"/>
      <c r="V94" s="50"/>
      <c r="W94" s="50"/>
      <c r="X94" s="50"/>
      <c r="Y94" s="50"/>
      <c r="Z94" s="50"/>
      <c r="AA94" s="50"/>
      <c r="AB94" s="50"/>
      <c r="AC94" s="138" t="str">
        <f t="shared" ref="AC94" si="335">IF(COUNTIFS($D$10:$AB$10,"Man",D94:AB94,"OK")=COUNTIF($D$10:$AB$10,"Man"),"PASS","FAIL")</f>
        <v>FAIL</v>
      </c>
      <c r="AD94" s="138">
        <f t="shared" ref="AD94" si="336">SUM(AF94,AG94,AH94,AK94,AM94,AQ94,AS94,AU94,AW94,AY94)</f>
        <v>0</v>
      </c>
      <c r="AE94" s="138" t="str">
        <f>IF($AC94&lt;&gt;"PASS","FAIL",IF(AD94&gt;GRADING!$D$36,GRADING!$D$39,IF('Mod2 Grades'!AD94&lt;=GRADING!$J$43,GRADING!$C$43,IF('Mod2 Grades'!AD94&lt;=GRADING!$J$44,GRADING!$C$44,IF('Mod2 Grades'!AD94&lt;=GRADING!$J$45,GRADING!$C$45,IF('Mod2 Grades'!AD94&lt;=GRADING!$J$46,GRADING!$C$46,IF('Mod2 Grades'!AD94&lt;=GRADING!$J$47,GRADING!$C$47,IF('Mod2 Grades'!AD94&lt;=GRADING!$J$48,GRADING!$C$48,IF('Mod2 Grades'!AD94&lt;=GRADING!$J$49,GRADING!$C$49,IF('Mod2 Grades'!AD94&lt;=GRADING!$J$50,GRADING!$C$50,IF('Mod2 Grades'!AD94&lt;=GRADING!$J$51,GRADING!$C$51,IF('Mod2 Grades'!AD94&lt;=GRADING!$J$52,GRADING!$C$52,IF('Mod2 Grades'!AD94&lt;=GRADING!$J$53,GRADING!$C$53,IF('Mod2 Grades'!AD94&lt;=GRADING!$J$54,GRADING!$C$54,IF('Mod2 Grades'!AD94&lt;=GRADING!$J$55,GRADING!$C$55,IF('Mod2 Grades'!AD94&lt;=GRADING!$J$56,GRADING!$J$56,GRADING!$J$57))))))))))))))))</f>
        <v>FAIL</v>
      </c>
      <c r="AF94" s="29">
        <f t="shared" ref="AF94" si="337">SUMIFS($D$120:$AB$120,$D$10:$AB$10,"Add",D94:AB94,"OK")</f>
        <v>0</v>
      </c>
      <c r="AG94" s="29">
        <f t="shared" ref="AG94" si="338">SUMIFS($D95:$AB95,$D$10:$AB$10,"Man",$D94:$AB94,"OK")</f>
        <v>0</v>
      </c>
      <c r="AH94" s="29">
        <f t="shared" ref="AH94" si="339">SUMIFS($D95:$AB95,$D$10:$AB$10,"Add",$D94:$AB94,"OK")</f>
        <v>0</v>
      </c>
      <c r="AI94" s="29">
        <f t="shared" ref="AI94" si="340">SUMIFS($D95:$AB95,$D$10:$AB$10,"Add",$D94:$AB94,"OK",$D$13:$AB$13,"H")</f>
        <v>0</v>
      </c>
      <c r="AJ94" s="29">
        <f t="shared" ref="AJ94" si="341">SUMIFS($D95:$AB95,$D$10:$AB$10,"Add",$D94:$AB94,"OK",$D$13:$AB$13,"L")</f>
        <v>0</v>
      </c>
      <c r="AK94" s="151"/>
      <c r="AL94" s="29" t="str">
        <f>'Mod1 Grades'!V94</f>
        <v>No</v>
      </c>
      <c r="AM94" s="29">
        <f>IF(AL94="Achieved",'Mod1 Settings'!$S$34,IF(AL94="Disabled","n/a",0))</f>
        <v>0</v>
      </c>
      <c r="AN94" s="29" t="str">
        <f>'Mod1 Grades'!X94</f>
        <v>No</v>
      </c>
      <c r="AO94" s="29" t="str">
        <f t="shared" ref="AO94" si="342">IF(AN94="Achieved","No limit for Carrots",IF(AN94="Disabled","n/a","Carrots Limited"))</f>
        <v>Carrots Limited</v>
      </c>
      <c r="AP94" s="29" t="str">
        <f>IF('Mod2 Settings'!$M$34=1,IF(AND(COUNTIFS($D$10:$AB$10,"Add",D89:AB89,"H",D94:AB94,"OK")=COUNTIFS($D$10:$AB$10,"Add",D89:AB89,"H"),SUM(AF94:AH94)&gt;='Mod2 Settings'!$P$34),"Achieved","No"),"Disabled")</f>
        <v>No</v>
      </c>
      <c r="AQ94" s="29">
        <f>IF('Mod2 Settings'!$M$34=1,IF(AP94="Achieved",ROUNDDOWN('Mod2 Settings'!$S$34*'Mod1 Grades'!$N$18,0),0),"n/a")</f>
        <v>0</v>
      </c>
      <c r="AR94" s="29" t="str">
        <f>IF('Mod2 Settings'!$M$35=1,IF(AD94&gt;='Mod2 Settings'!$P$35,"Achieved","No"),"Disabled")</f>
        <v>No</v>
      </c>
      <c r="AS94" s="29" t="s">
        <v>440</v>
      </c>
      <c r="AT94" s="29" t="s">
        <v>440</v>
      </c>
      <c r="AU94" s="29" t="s">
        <v>440</v>
      </c>
      <c r="AV94" s="29" t="s">
        <v>440</v>
      </c>
      <c r="AW94" s="29" t="s">
        <v>440</v>
      </c>
      <c r="AX94" s="29" t="s">
        <v>440</v>
      </c>
      <c r="AY94" s="29" t="s">
        <v>440</v>
      </c>
    </row>
    <row r="95" spans="1:51" ht="18" customHeight="1" x14ac:dyDescent="0.25">
      <c r="A95" s="192"/>
      <c r="B95" s="194"/>
      <c r="C95" s="135" t="s">
        <v>309</v>
      </c>
      <c r="D95" s="49"/>
      <c r="E95" s="49"/>
      <c r="F95" s="49"/>
      <c r="G95" s="49"/>
      <c r="H95" s="49"/>
      <c r="I95" s="49"/>
      <c r="J95" s="49"/>
      <c r="K95" s="49"/>
      <c r="L95" s="50"/>
      <c r="M95" s="50"/>
      <c r="N95" s="50"/>
      <c r="O95" s="50"/>
      <c r="P95" s="50"/>
      <c r="Q95" s="50"/>
      <c r="R95" s="50"/>
      <c r="S95" s="50"/>
      <c r="T95" s="50"/>
      <c r="U95" s="50"/>
      <c r="V95" s="50"/>
      <c r="W95" s="50"/>
      <c r="X95" s="50"/>
      <c r="Y95" s="50"/>
      <c r="Z95" s="50"/>
      <c r="AA95" s="50"/>
      <c r="AB95" s="50"/>
      <c r="AC95" s="138">
        <f t="shared" ref="AC95" si="343">SUM(D95:AB95)</f>
        <v>0</v>
      </c>
    </row>
    <row r="96" spans="1:51" ht="18" customHeight="1" x14ac:dyDescent="0.25">
      <c r="A96" s="191">
        <f>StudentsSummary!$B50</f>
        <v>40</v>
      </c>
      <c r="B96" s="193" t="str">
        <f>_xlfn.CONCAT(StudentsSummary!$C50," ",StudentsSummary!$D50)</f>
        <v>Surname40 Name40</v>
      </c>
      <c r="C96" s="135" t="s">
        <v>308</v>
      </c>
      <c r="D96" s="49"/>
      <c r="E96" s="49"/>
      <c r="F96" s="49"/>
      <c r="G96" s="49"/>
      <c r="H96" s="49"/>
      <c r="I96" s="49"/>
      <c r="J96" s="49"/>
      <c r="K96" s="49"/>
      <c r="L96" s="50"/>
      <c r="M96" s="50"/>
      <c r="N96" s="50"/>
      <c r="O96" s="50"/>
      <c r="P96" s="50"/>
      <c r="Q96" s="50"/>
      <c r="R96" s="50"/>
      <c r="S96" s="50"/>
      <c r="T96" s="50"/>
      <c r="U96" s="50"/>
      <c r="V96" s="50"/>
      <c r="W96" s="50"/>
      <c r="X96" s="50"/>
      <c r="Y96" s="50"/>
      <c r="Z96" s="50"/>
      <c r="AA96" s="50"/>
      <c r="AB96" s="50"/>
      <c r="AC96" s="138" t="str">
        <f t="shared" ref="AC96" si="344">IF(COUNTIFS($D$10:$AB$10,"Man",D96:AB96,"OK")=COUNTIF($D$10:$AB$10,"Man"),"PASS","FAIL")</f>
        <v>FAIL</v>
      </c>
      <c r="AD96" s="138">
        <f t="shared" ref="AD96" si="345">SUM(AF96,AG96,AH96,AK96,AM96,AQ96,AS96,AU96,AW96,AY96)</f>
        <v>0</v>
      </c>
      <c r="AE96" s="138" t="str">
        <f>IF($AC96&lt;&gt;"PASS","FAIL",IF(AD96&gt;GRADING!$D$36,GRADING!$D$39,IF('Mod2 Grades'!AD96&lt;=GRADING!$J$43,GRADING!$C$43,IF('Mod2 Grades'!AD96&lt;=GRADING!$J$44,GRADING!$C$44,IF('Mod2 Grades'!AD96&lt;=GRADING!$J$45,GRADING!$C$45,IF('Mod2 Grades'!AD96&lt;=GRADING!$J$46,GRADING!$C$46,IF('Mod2 Grades'!AD96&lt;=GRADING!$J$47,GRADING!$C$47,IF('Mod2 Grades'!AD96&lt;=GRADING!$J$48,GRADING!$C$48,IF('Mod2 Grades'!AD96&lt;=GRADING!$J$49,GRADING!$C$49,IF('Mod2 Grades'!AD96&lt;=GRADING!$J$50,GRADING!$C$50,IF('Mod2 Grades'!AD96&lt;=GRADING!$J$51,GRADING!$C$51,IF('Mod2 Grades'!AD96&lt;=GRADING!$J$52,GRADING!$C$52,IF('Mod2 Grades'!AD96&lt;=GRADING!$J$53,GRADING!$C$53,IF('Mod2 Grades'!AD96&lt;=GRADING!$J$54,GRADING!$C$54,IF('Mod2 Grades'!AD96&lt;=GRADING!$J$55,GRADING!$C$55,IF('Mod2 Grades'!AD96&lt;=GRADING!$J$56,GRADING!$J$56,GRADING!$J$57))))))))))))))))</f>
        <v>FAIL</v>
      </c>
      <c r="AF96" s="29">
        <f t="shared" ref="AF96" si="346">SUMIFS($D$120:$AB$120,$D$10:$AB$10,"Add",D96:AB96,"OK")</f>
        <v>0</v>
      </c>
      <c r="AG96" s="29">
        <f t="shared" ref="AG96" si="347">SUMIFS($D97:$AB97,$D$10:$AB$10,"Man",$D96:$AB96,"OK")</f>
        <v>0</v>
      </c>
      <c r="AH96" s="29">
        <f t="shared" ref="AH96" si="348">SUMIFS($D97:$AB97,$D$10:$AB$10,"Add",$D96:$AB96,"OK")</f>
        <v>0</v>
      </c>
      <c r="AI96" s="29">
        <f t="shared" ref="AI96" si="349">SUMIFS($D97:$AB97,$D$10:$AB$10,"Add",$D96:$AB96,"OK",$D$13:$AB$13,"H")</f>
        <v>0</v>
      </c>
      <c r="AJ96" s="29">
        <f t="shared" ref="AJ96" si="350">SUMIFS($D97:$AB97,$D$10:$AB$10,"Add",$D96:$AB96,"OK",$D$13:$AB$13,"L")</f>
        <v>0</v>
      </c>
      <c r="AK96" s="151"/>
      <c r="AL96" s="29" t="str">
        <f>'Mod1 Grades'!V96</f>
        <v>No</v>
      </c>
      <c r="AM96" s="29">
        <f>IF(AL96="Achieved",'Mod1 Settings'!$S$34,IF(AL96="Disabled","n/a",0))</f>
        <v>0</v>
      </c>
      <c r="AN96" s="29" t="str">
        <f>'Mod1 Grades'!X96</f>
        <v>No</v>
      </c>
      <c r="AO96" s="29" t="str">
        <f t="shared" ref="AO96" si="351">IF(AN96="Achieved","No limit for Carrots",IF(AN96="Disabled","n/a","Carrots Limited"))</f>
        <v>Carrots Limited</v>
      </c>
      <c r="AP96" s="29" t="str">
        <f>IF('Mod2 Settings'!$M$34=1,IF(AND(COUNTIFS($D$10:$AB$10,"Add",D91:AB91,"H",D96:AB96,"OK")=COUNTIFS($D$10:$AB$10,"Add",D91:AB91,"H"),SUM(AF96:AH96)&gt;='Mod2 Settings'!$P$34),"Achieved","No"),"Disabled")</f>
        <v>No</v>
      </c>
      <c r="AQ96" s="29">
        <f>IF('Mod2 Settings'!$M$34=1,IF(AP96="Achieved",ROUNDDOWN('Mod2 Settings'!$S$34*'Mod1 Grades'!$N$18,0),0),"n/a")</f>
        <v>0</v>
      </c>
      <c r="AR96" s="29" t="str">
        <f>IF('Mod2 Settings'!$M$35=1,IF(AD96&gt;='Mod2 Settings'!$P$35,"Achieved","No"),"Disabled")</f>
        <v>No</v>
      </c>
      <c r="AS96" s="29" t="s">
        <v>440</v>
      </c>
      <c r="AT96" s="29" t="s">
        <v>440</v>
      </c>
      <c r="AU96" s="29" t="s">
        <v>440</v>
      </c>
      <c r="AV96" s="29" t="s">
        <v>440</v>
      </c>
      <c r="AW96" s="29" t="s">
        <v>440</v>
      </c>
      <c r="AX96" s="29" t="s">
        <v>440</v>
      </c>
      <c r="AY96" s="29" t="s">
        <v>440</v>
      </c>
    </row>
    <row r="97" spans="1:51" ht="18" customHeight="1" x14ac:dyDescent="0.25">
      <c r="A97" s="192"/>
      <c r="B97" s="194"/>
      <c r="C97" s="135" t="s">
        <v>309</v>
      </c>
      <c r="D97" s="49"/>
      <c r="E97" s="49"/>
      <c r="F97" s="49"/>
      <c r="G97" s="49"/>
      <c r="H97" s="49"/>
      <c r="I97" s="49"/>
      <c r="J97" s="49"/>
      <c r="K97" s="49"/>
      <c r="L97" s="50"/>
      <c r="M97" s="50"/>
      <c r="N97" s="50"/>
      <c r="O97" s="50"/>
      <c r="P97" s="50"/>
      <c r="Q97" s="50"/>
      <c r="R97" s="50"/>
      <c r="S97" s="50"/>
      <c r="T97" s="50"/>
      <c r="U97" s="50"/>
      <c r="V97" s="50"/>
      <c r="W97" s="50"/>
      <c r="X97" s="50"/>
      <c r="Y97" s="50"/>
      <c r="Z97" s="50"/>
      <c r="AA97" s="50"/>
      <c r="AB97" s="50"/>
      <c r="AC97" s="138">
        <f t="shared" ref="AC97" si="352">SUM(D97:AB97)</f>
        <v>0</v>
      </c>
    </row>
    <row r="98" spans="1:51" ht="18" customHeight="1" x14ac:dyDescent="0.25">
      <c r="A98" s="191">
        <f>StudentsSummary!$B51</f>
        <v>41</v>
      </c>
      <c r="B98" s="193" t="str">
        <f>_xlfn.CONCAT(StudentsSummary!$C51," ",StudentsSummary!$D51)</f>
        <v>Surname41 Name41</v>
      </c>
      <c r="C98" s="135" t="s">
        <v>308</v>
      </c>
      <c r="D98" s="49"/>
      <c r="E98" s="49"/>
      <c r="F98" s="49"/>
      <c r="G98" s="49"/>
      <c r="H98" s="49"/>
      <c r="I98" s="49"/>
      <c r="J98" s="49"/>
      <c r="K98" s="49"/>
      <c r="L98" s="50"/>
      <c r="M98" s="50"/>
      <c r="N98" s="50"/>
      <c r="O98" s="50"/>
      <c r="P98" s="50"/>
      <c r="Q98" s="50"/>
      <c r="R98" s="50"/>
      <c r="S98" s="50"/>
      <c r="T98" s="50"/>
      <c r="U98" s="50"/>
      <c r="V98" s="50"/>
      <c r="W98" s="50"/>
      <c r="X98" s="50"/>
      <c r="Y98" s="50"/>
      <c r="Z98" s="50"/>
      <c r="AA98" s="50"/>
      <c r="AB98" s="50"/>
      <c r="AC98" s="138" t="str">
        <f t="shared" ref="AC98" si="353">IF(COUNTIFS($D$10:$AB$10,"Man",D98:AB98,"OK")=COUNTIF($D$10:$AB$10,"Man"),"PASS","FAIL")</f>
        <v>FAIL</v>
      </c>
      <c r="AD98" s="138">
        <f t="shared" ref="AD98" si="354">SUM(AF98,AG98,AH98,AK98,AM98,AQ98,AS98,AU98,AW98,AY98)</f>
        <v>0</v>
      </c>
      <c r="AE98" s="138" t="str">
        <f>IF($AC98&lt;&gt;"PASS","FAIL",IF(AD98&gt;GRADING!$D$36,GRADING!$D$39,IF('Mod2 Grades'!AD98&lt;=GRADING!$J$43,GRADING!$C$43,IF('Mod2 Grades'!AD98&lt;=GRADING!$J$44,GRADING!$C$44,IF('Mod2 Grades'!AD98&lt;=GRADING!$J$45,GRADING!$C$45,IF('Mod2 Grades'!AD98&lt;=GRADING!$J$46,GRADING!$C$46,IF('Mod2 Grades'!AD98&lt;=GRADING!$J$47,GRADING!$C$47,IF('Mod2 Grades'!AD98&lt;=GRADING!$J$48,GRADING!$C$48,IF('Mod2 Grades'!AD98&lt;=GRADING!$J$49,GRADING!$C$49,IF('Mod2 Grades'!AD98&lt;=GRADING!$J$50,GRADING!$C$50,IF('Mod2 Grades'!AD98&lt;=GRADING!$J$51,GRADING!$C$51,IF('Mod2 Grades'!AD98&lt;=GRADING!$J$52,GRADING!$C$52,IF('Mod2 Grades'!AD98&lt;=GRADING!$J$53,GRADING!$C$53,IF('Mod2 Grades'!AD98&lt;=GRADING!$J$54,GRADING!$C$54,IF('Mod2 Grades'!AD98&lt;=GRADING!$J$55,GRADING!$C$55,IF('Mod2 Grades'!AD98&lt;=GRADING!$J$56,GRADING!$J$56,GRADING!$J$57))))))))))))))))</f>
        <v>FAIL</v>
      </c>
      <c r="AF98" s="29">
        <f t="shared" ref="AF98" si="355">SUMIFS($D$120:$AB$120,$D$10:$AB$10,"Add",D98:AB98,"OK")</f>
        <v>0</v>
      </c>
      <c r="AG98" s="29">
        <f t="shared" ref="AG98" si="356">SUMIFS($D99:$AB99,$D$10:$AB$10,"Man",$D98:$AB98,"OK")</f>
        <v>0</v>
      </c>
      <c r="AH98" s="29">
        <f t="shared" ref="AH98" si="357">SUMIFS($D99:$AB99,$D$10:$AB$10,"Add",$D98:$AB98,"OK")</f>
        <v>0</v>
      </c>
      <c r="AI98" s="29">
        <f t="shared" ref="AI98" si="358">SUMIFS($D99:$AB99,$D$10:$AB$10,"Add",$D98:$AB98,"OK",$D$13:$AB$13,"H")</f>
        <v>0</v>
      </c>
      <c r="AJ98" s="29">
        <f t="shared" ref="AJ98" si="359">SUMIFS($D99:$AB99,$D$10:$AB$10,"Add",$D98:$AB98,"OK",$D$13:$AB$13,"L")</f>
        <v>0</v>
      </c>
      <c r="AK98" s="151"/>
      <c r="AL98" s="29" t="str">
        <f>'Mod1 Grades'!V98</f>
        <v>No</v>
      </c>
      <c r="AM98" s="29">
        <f>IF(AL98="Achieved",'Mod1 Settings'!$S$34,IF(AL98="Disabled","n/a",0))</f>
        <v>0</v>
      </c>
      <c r="AN98" s="29" t="str">
        <f>'Mod1 Grades'!X98</f>
        <v>No</v>
      </c>
      <c r="AO98" s="29" t="str">
        <f t="shared" ref="AO98" si="360">IF(AN98="Achieved","No limit for Carrots",IF(AN98="Disabled","n/a","Carrots Limited"))</f>
        <v>Carrots Limited</v>
      </c>
      <c r="AP98" s="29" t="str">
        <f>IF('Mod2 Settings'!$M$34=1,IF(AND(COUNTIFS($D$10:$AB$10,"Add",D93:AB93,"H",D98:AB98,"OK")=COUNTIFS($D$10:$AB$10,"Add",D93:AB93,"H"),SUM(AF98:AH98)&gt;='Mod2 Settings'!$P$34),"Achieved","No"),"Disabled")</f>
        <v>No</v>
      </c>
      <c r="AQ98" s="29">
        <f>IF('Mod2 Settings'!$M$34=1,IF(AP98="Achieved",ROUNDDOWN('Mod2 Settings'!$S$34*'Mod1 Grades'!$N$18,0),0),"n/a")</f>
        <v>0</v>
      </c>
      <c r="AR98" s="29" t="str">
        <f>IF('Mod2 Settings'!$M$35=1,IF(AD98&gt;='Mod2 Settings'!$P$35,"Achieved","No"),"Disabled")</f>
        <v>No</v>
      </c>
      <c r="AS98" s="29" t="s">
        <v>440</v>
      </c>
      <c r="AT98" s="29" t="s">
        <v>440</v>
      </c>
      <c r="AU98" s="29" t="s">
        <v>440</v>
      </c>
      <c r="AV98" s="29" t="s">
        <v>440</v>
      </c>
      <c r="AW98" s="29" t="s">
        <v>440</v>
      </c>
      <c r="AX98" s="29" t="s">
        <v>440</v>
      </c>
      <c r="AY98" s="29" t="s">
        <v>440</v>
      </c>
    </row>
    <row r="99" spans="1:51" ht="18" customHeight="1" x14ac:dyDescent="0.25">
      <c r="A99" s="192"/>
      <c r="B99" s="194"/>
      <c r="C99" s="135" t="s">
        <v>309</v>
      </c>
      <c r="D99" s="49"/>
      <c r="E99" s="49"/>
      <c r="F99" s="49"/>
      <c r="G99" s="49"/>
      <c r="H99" s="49"/>
      <c r="I99" s="49"/>
      <c r="J99" s="49"/>
      <c r="K99" s="49"/>
      <c r="L99" s="50"/>
      <c r="M99" s="50"/>
      <c r="N99" s="50"/>
      <c r="O99" s="50"/>
      <c r="P99" s="50"/>
      <c r="Q99" s="50"/>
      <c r="R99" s="50"/>
      <c r="S99" s="50"/>
      <c r="T99" s="50"/>
      <c r="U99" s="50"/>
      <c r="V99" s="50"/>
      <c r="W99" s="50"/>
      <c r="X99" s="50"/>
      <c r="Y99" s="50"/>
      <c r="Z99" s="50"/>
      <c r="AA99" s="50"/>
      <c r="AB99" s="50"/>
      <c r="AC99" s="138">
        <f t="shared" ref="AC99" si="361">SUM(D99:AB99)</f>
        <v>0</v>
      </c>
    </row>
    <row r="100" spans="1:51" ht="18" customHeight="1" x14ac:dyDescent="0.25">
      <c r="A100" s="191">
        <f>StudentsSummary!$B52</f>
        <v>42</v>
      </c>
      <c r="B100" s="193" t="str">
        <f>_xlfn.CONCAT(StudentsSummary!$C52," ",StudentsSummary!$D52)</f>
        <v>Surname42 Name42</v>
      </c>
      <c r="C100" s="135" t="s">
        <v>308</v>
      </c>
      <c r="D100" s="49"/>
      <c r="E100" s="49"/>
      <c r="F100" s="49"/>
      <c r="G100" s="49"/>
      <c r="H100" s="49"/>
      <c r="I100" s="49"/>
      <c r="J100" s="49"/>
      <c r="K100" s="49"/>
      <c r="L100" s="50"/>
      <c r="M100" s="50"/>
      <c r="N100" s="50"/>
      <c r="O100" s="50"/>
      <c r="P100" s="50"/>
      <c r="Q100" s="50"/>
      <c r="R100" s="50"/>
      <c r="S100" s="50"/>
      <c r="T100" s="50"/>
      <c r="U100" s="50"/>
      <c r="V100" s="50"/>
      <c r="W100" s="50"/>
      <c r="X100" s="50"/>
      <c r="Y100" s="50"/>
      <c r="Z100" s="50"/>
      <c r="AA100" s="50"/>
      <c r="AB100" s="50"/>
      <c r="AC100" s="138" t="str">
        <f t="shared" ref="AC100" si="362">IF(COUNTIFS($D$10:$AB$10,"Man",D100:AB100,"OK")=COUNTIF($D$10:$AB$10,"Man"),"PASS","FAIL")</f>
        <v>FAIL</v>
      </c>
      <c r="AD100" s="138">
        <f t="shared" ref="AD100" si="363">SUM(AF100,AG100,AH100,AK100,AM100,AQ100,AS100,AU100,AW100,AY100)</f>
        <v>0</v>
      </c>
      <c r="AE100" s="138" t="str">
        <f>IF($AC100&lt;&gt;"PASS","FAIL",IF(AD100&gt;GRADING!$D$36,GRADING!$D$39,IF('Mod2 Grades'!AD100&lt;=GRADING!$J$43,GRADING!$C$43,IF('Mod2 Grades'!AD100&lt;=GRADING!$J$44,GRADING!$C$44,IF('Mod2 Grades'!AD100&lt;=GRADING!$J$45,GRADING!$C$45,IF('Mod2 Grades'!AD100&lt;=GRADING!$J$46,GRADING!$C$46,IF('Mod2 Grades'!AD100&lt;=GRADING!$J$47,GRADING!$C$47,IF('Mod2 Grades'!AD100&lt;=GRADING!$J$48,GRADING!$C$48,IF('Mod2 Grades'!AD100&lt;=GRADING!$J$49,GRADING!$C$49,IF('Mod2 Grades'!AD100&lt;=GRADING!$J$50,GRADING!$C$50,IF('Mod2 Grades'!AD100&lt;=GRADING!$J$51,GRADING!$C$51,IF('Mod2 Grades'!AD100&lt;=GRADING!$J$52,GRADING!$C$52,IF('Mod2 Grades'!AD100&lt;=GRADING!$J$53,GRADING!$C$53,IF('Mod2 Grades'!AD100&lt;=GRADING!$J$54,GRADING!$C$54,IF('Mod2 Grades'!AD100&lt;=GRADING!$J$55,GRADING!$C$55,IF('Mod2 Grades'!AD100&lt;=GRADING!$J$56,GRADING!$J$56,GRADING!$J$57))))))))))))))))</f>
        <v>FAIL</v>
      </c>
      <c r="AF100" s="29">
        <f t="shared" ref="AF100" si="364">SUMIFS($D$120:$AB$120,$D$10:$AB$10,"Add",D100:AB100,"OK")</f>
        <v>0</v>
      </c>
      <c r="AG100" s="29">
        <f t="shared" ref="AG100" si="365">SUMIFS($D101:$AB101,$D$10:$AB$10,"Man",$D100:$AB100,"OK")</f>
        <v>0</v>
      </c>
      <c r="AH100" s="29">
        <f t="shared" ref="AH100" si="366">SUMIFS($D101:$AB101,$D$10:$AB$10,"Add",$D100:$AB100,"OK")</f>
        <v>0</v>
      </c>
      <c r="AI100" s="29">
        <f t="shared" ref="AI100" si="367">SUMIFS($D101:$AB101,$D$10:$AB$10,"Add",$D100:$AB100,"OK",$D$13:$AB$13,"H")</f>
        <v>0</v>
      </c>
      <c r="AJ100" s="29">
        <f t="shared" ref="AJ100" si="368">SUMIFS($D101:$AB101,$D$10:$AB$10,"Add",$D100:$AB100,"OK",$D$13:$AB$13,"L")</f>
        <v>0</v>
      </c>
      <c r="AK100" s="151"/>
      <c r="AL100" s="29" t="str">
        <f>'Mod1 Grades'!V100</f>
        <v>No</v>
      </c>
      <c r="AM100" s="29">
        <f>IF(AL100="Achieved",'Mod1 Settings'!$S$34,IF(AL100="Disabled","n/a",0))</f>
        <v>0</v>
      </c>
      <c r="AN100" s="29" t="str">
        <f>'Mod1 Grades'!X100</f>
        <v>No</v>
      </c>
      <c r="AO100" s="29" t="str">
        <f t="shared" ref="AO100" si="369">IF(AN100="Achieved","No limit for Carrots",IF(AN100="Disabled","n/a","Carrots Limited"))</f>
        <v>Carrots Limited</v>
      </c>
      <c r="AP100" s="29" t="str">
        <f>IF('Mod2 Settings'!$M$34=1,IF(AND(COUNTIFS($D$10:$AB$10,"Add",D95:AB95,"H",D100:AB100,"OK")=COUNTIFS($D$10:$AB$10,"Add",D95:AB95,"H"),SUM(AF100:AH100)&gt;='Mod2 Settings'!$P$34),"Achieved","No"),"Disabled")</f>
        <v>No</v>
      </c>
      <c r="AQ100" s="29">
        <f>IF('Mod2 Settings'!$M$34=1,IF(AP100="Achieved",ROUNDDOWN('Mod2 Settings'!$S$34*'Mod1 Grades'!$N$18,0),0),"n/a")</f>
        <v>0</v>
      </c>
      <c r="AR100" s="29" t="str">
        <f>IF('Mod2 Settings'!$M$35=1,IF(AD100&gt;='Mod2 Settings'!$P$35,"Achieved","No"),"Disabled")</f>
        <v>No</v>
      </c>
      <c r="AS100" s="29" t="s">
        <v>440</v>
      </c>
      <c r="AT100" s="29" t="s">
        <v>440</v>
      </c>
      <c r="AU100" s="29" t="s">
        <v>440</v>
      </c>
      <c r="AV100" s="29" t="s">
        <v>440</v>
      </c>
      <c r="AW100" s="29" t="s">
        <v>440</v>
      </c>
      <c r="AX100" s="29" t="s">
        <v>440</v>
      </c>
      <c r="AY100" s="29" t="s">
        <v>440</v>
      </c>
    </row>
    <row r="101" spans="1:51" ht="18" customHeight="1" x14ac:dyDescent="0.25">
      <c r="A101" s="192"/>
      <c r="B101" s="194"/>
      <c r="C101" s="135" t="s">
        <v>309</v>
      </c>
      <c r="D101" s="49"/>
      <c r="E101" s="49"/>
      <c r="F101" s="49"/>
      <c r="G101" s="49"/>
      <c r="H101" s="49"/>
      <c r="I101" s="49"/>
      <c r="J101" s="49"/>
      <c r="K101" s="49"/>
      <c r="L101" s="50"/>
      <c r="M101" s="50"/>
      <c r="N101" s="50"/>
      <c r="O101" s="50"/>
      <c r="P101" s="50"/>
      <c r="Q101" s="50"/>
      <c r="R101" s="50"/>
      <c r="S101" s="50"/>
      <c r="T101" s="50"/>
      <c r="U101" s="50"/>
      <c r="V101" s="50"/>
      <c r="W101" s="50"/>
      <c r="X101" s="50"/>
      <c r="Y101" s="50"/>
      <c r="Z101" s="50"/>
      <c r="AA101" s="50"/>
      <c r="AB101" s="50"/>
      <c r="AC101" s="138">
        <f t="shared" ref="AC101" si="370">SUM(D101:AB101)</f>
        <v>0</v>
      </c>
    </row>
    <row r="102" spans="1:51" ht="18" customHeight="1" x14ac:dyDescent="0.25">
      <c r="A102" s="191">
        <f>StudentsSummary!$B53</f>
        <v>43</v>
      </c>
      <c r="B102" s="193" t="str">
        <f>_xlfn.CONCAT(StudentsSummary!$C53," ",StudentsSummary!$D53)</f>
        <v>Surname43 Name43</v>
      </c>
      <c r="C102" s="135" t="s">
        <v>308</v>
      </c>
      <c r="D102" s="49"/>
      <c r="E102" s="49"/>
      <c r="F102" s="49"/>
      <c r="G102" s="49"/>
      <c r="H102" s="49"/>
      <c r="I102" s="49"/>
      <c r="J102" s="49"/>
      <c r="K102" s="49"/>
      <c r="L102" s="50"/>
      <c r="M102" s="50"/>
      <c r="N102" s="50"/>
      <c r="O102" s="50"/>
      <c r="P102" s="50"/>
      <c r="Q102" s="50"/>
      <c r="R102" s="50"/>
      <c r="S102" s="50"/>
      <c r="T102" s="50"/>
      <c r="U102" s="50"/>
      <c r="V102" s="50"/>
      <c r="W102" s="50"/>
      <c r="X102" s="50"/>
      <c r="Y102" s="50"/>
      <c r="Z102" s="50"/>
      <c r="AA102" s="50"/>
      <c r="AB102" s="50"/>
      <c r="AC102" s="138" t="str">
        <f t="shared" ref="AC102" si="371">IF(COUNTIFS($D$10:$AB$10,"Man",D102:AB102,"OK")=COUNTIF($D$10:$AB$10,"Man"),"PASS","FAIL")</f>
        <v>FAIL</v>
      </c>
      <c r="AD102" s="138">
        <f t="shared" ref="AD102" si="372">SUM(AF102,AG102,AH102,AK102,AM102,AQ102,AS102,AU102,AW102,AY102)</f>
        <v>0</v>
      </c>
      <c r="AE102" s="138" t="str">
        <f>IF($AC102&lt;&gt;"PASS","FAIL",IF(AD102&gt;GRADING!$D$36,GRADING!$D$39,IF('Mod2 Grades'!AD102&lt;=GRADING!$J$43,GRADING!$C$43,IF('Mod2 Grades'!AD102&lt;=GRADING!$J$44,GRADING!$C$44,IF('Mod2 Grades'!AD102&lt;=GRADING!$J$45,GRADING!$C$45,IF('Mod2 Grades'!AD102&lt;=GRADING!$J$46,GRADING!$C$46,IF('Mod2 Grades'!AD102&lt;=GRADING!$J$47,GRADING!$C$47,IF('Mod2 Grades'!AD102&lt;=GRADING!$J$48,GRADING!$C$48,IF('Mod2 Grades'!AD102&lt;=GRADING!$J$49,GRADING!$C$49,IF('Mod2 Grades'!AD102&lt;=GRADING!$J$50,GRADING!$C$50,IF('Mod2 Grades'!AD102&lt;=GRADING!$J$51,GRADING!$C$51,IF('Mod2 Grades'!AD102&lt;=GRADING!$J$52,GRADING!$C$52,IF('Mod2 Grades'!AD102&lt;=GRADING!$J$53,GRADING!$C$53,IF('Mod2 Grades'!AD102&lt;=GRADING!$J$54,GRADING!$C$54,IF('Mod2 Grades'!AD102&lt;=GRADING!$J$55,GRADING!$C$55,IF('Mod2 Grades'!AD102&lt;=GRADING!$J$56,GRADING!$J$56,GRADING!$J$57))))))))))))))))</f>
        <v>FAIL</v>
      </c>
      <c r="AF102" s="29">
        <f t="shared" ref="AF102" si="373">SUMIFS($D$120:$AB$120,$D$10:$AB$10,"Add",D102:AB102,"OK")</f>
        <v>0</v>
      </c>
      <c r="AG102" s="29">
        <f t="shared" ref="AG102" si="374">SUMIFS($D103:$AB103,$D$10:$AB$10,"Man",$D102:$AB102,"OK")</f>
        <v>0</v>
      </c>
      <c r="AH102" s="29">
        <f t="shared" ref="AH102" si="375">SUMIFS($D103:$AB103,$D$10:$AB$10,"Add",$D102:$AB102,"OK")</f>
        <v>0</v>
      </c>
      <c r="AI102" s="29">
        <f t="shared" ref="AI102" si="376">SUMIFS($D103:$AB103,$D$10:$AB$10,"Add",$D102:$AB102,"OK",$D$13:$AB$13,"H")</f>
        <v>0</v>
      </c>
      <c r="AJ102" s="29">
        <f t="shared" ref="AJ102" si="377">SUMIFS($D103:$AB103,$D$10:$AB$10,"Add",$D102:$AB102,"OK",$D$13:$AB$13,"L")</f>
        <v>0</v>
      </c>
      <c r="AK102" s="151"/>
      <c r="AL102" s="29" t="str">
        <f>'Mod1 Grades'!V102</f>
        <v>No</v>
      </c>
      <c r="AM102" s="29">
        <f>IF(AL102="Achieved",'Mod1 Settings'!$S$34,IF(AL102="Disabled","n/a",0))</f>
        <v>0</v>
      </c>
      <c r="AN102" s="29" t="str">
        <f>'Mod1 Grades'!X102</f>
        <v>No</v>
      </c>
      <c r="AO102" s="29" t="str">
        <f t="shared" ref="AO102" si="378">IF(AN102="Achieved","No limit for Carrots",IF(AN102="Disabled","n/a","Carrots Limited"))</f>
        <v>Carrots Limited</v>
      </c>
      <c r="AP102" s="29" t="str">
        <f>IF('Mod2 Settings'!$M$34=1,IF(AND(COUNTIFS($D$10:$AB$10,"Add",D97:AB97,"H",D102:AB102,"OK")=COUNTIFS($D$10:$AB$10,"Add",D97:AB97,"H"),SUM(AF102:AH102)&gt;='Mod2 Settings'!$P$34),"Achieved","No"),"Disabled")</f>
        <v>No</v>
      </c>
      <c r="AQ102" s="29">
        <f>IF('Mod2 Settings'!$M$34=1,IF(AP102="Achieved",ROUNDDOWN('Mod2 Settings'!$S$34*'Mod1 Grades'!$N$18,0),0),"n/a")</f>
        <v>0</v>
      </c>
      <c r="AR102" s="29" t="str">
        <f>IF('Mod2 Settings'!$M$35=1,IF(AD102&gt;='Mod2 Settings'!$P$35,"Achieved","No"),"Disabled")</f>
        <v>No</v>
      </c>
      <c r="AS102" s="29" t="s">
        <v>440</v>
      </c>
      <c r="AT102" s="29" t="s">
        <v>440</v>
      </c>
      <c r="AU102" s="29" t="s">
        <v>440</v>
      </c>
      <c r="AV102" s="29" t="s">
        <v>440</v>
      </c>
      <c r="AW102" s="29" t="s">
        <v>440</v>
      </c>
      <c r="AX102" s="29" t="s">
        <v>440</v>
      </c>
      <c r="AY102" s="29" t="s">
        <v>440</v>
      </c>
    </row>
    <row r="103" spans="1:51" ht="18" customHeight="1" x14ac:dyDescent="0.25">
      <c r="A103" s="192"/>
      <c r="B103" s="194"/>
      <c r="C103" s="135" t="s">
        <v>309</v>
      </c>
      <c r="D103" s="49"/>
      <c r="E103" s="49"/>
      <c r="F103" s="49"/>
      <c r="G103" s="49"/>
      <c r="H103" s="49"/>
      <c r="I103" s="49"/>
      <c r="J103" s="49"/>
      <c r="K103" s="49"/>
      <c r="L103" s="50"/>
      <c r="M103" s="50"/>
      <c r="N103" s="50"/>
      <c r="O103" s="50"/>
      <c r="P103" s="50"/>
      <c r="Q103" s="50"/>
      <c r="R103" s="50"/>
      <c r="S103" s="50"/>
      <c r="T103" s="50"/>
      <c r="U103" s="50"/>
      <c r="V103" s="50"/>
      <c r="W103" s="50"/>
      <c r="X103" s="50"/>
      <c r="Y103" s="50"/>
      <c r="Z103" s="50"/>
      <c r="AA103" s="50"/>
      <c r="AB103" s="50"/>
      <c r="AC103" s="138">
        <f t="shared" ref="AC103" si="379">SUM(D103:AB103)</f>
        <v>0</v>
      </c>
    </row>
    <row r="104" spans="1:51" ht="18" customHeight="1" x14ac:dyDescent="0.25">
      <c r="A104" s="191">
        <f>StudentsSummary!$B54</f>
        <v>44</v>
      </c>
      <c r="B104" s="193" t="str">
        <f>_xlfn.CONCAT(StudentsSummary!$C54," ",StudentsSummary!$D54)</f>
        <v>Surname44 Name44</v>
      </c>
      <c r="C104" s="135" t="s">
        <v>308</v>
      </c>
      <c r="D104" s="49"/>
      <c r="E104" s="49"/>
      <c r="F104" s="49"/>
      <c r="G104" s="49"/>
      <c r="H104" s="49"/>
      <c r="I104" s="49"/>
      <c r="J104" s="49"/>
      <c r="K104" s="49"/>
      <c r="L104" s="50"/>
      <c r="M104" s="50"/>
      <c r="N104" s="50"/>
      <c r="O104" s="50"/>
      <c r="P104" s="50"/>
      <c r="Q104" s="50"/>
      <c r="R104" s="50"/>
      <c r="S104" s="50"/>
      <c r="T104" s="50"/>
      <c r="U104" s="50"/>
      <c r="V104" s="50"/>
      <c r="W104" s="50"/>
      <c r="X104" s="50"/>
      <c r="Y104" s="50"/>
      <c r="Z104" s="50"/>
      <c r="AA104" s="50"/>
      <c r="AB104" s="50"/>
      <c r="AC104" s="138" t="str">
        <f t="shared" ref="AC104" si="380">IF(COUNTIFS($D$10:$AB$10,"Man",D104:AB104,"OK")=COUNTIF($D$10:$AB$10,"Man"),"PASS","FAIL")</f>
        <v>FAIL</v>
      </c>
      <c r="AD104" s="138">
        <f t="shared" ref="AD104" si="381">SUM(AF104,AG104,AH104,AK104,AM104,AQ104,AS104,AU104,AW104,AY104)</f>
        <v>0</v>
      </c>
      <c r="AE104" s="138" t="str">
        <f>IF($AC104&lt;&gt;"PASS","FAIL",IF(AD104&gt;GRADING!$D$36,GRADING!$D$39,IF('Mod2 Grades'!AD104&lt;=GRADING!$J$43,GRADING!$C$43,IF('Mod2 Grades'!AD104&lt;=GRADING!$J$44,GRADING!$C$44,IF('Mod2 Grades'!AD104&lt;=GRADING!$J$45,GRADING!$C$45,IF('Mod2 Grades'!AD104&lt;=GRADING!$J$46,GRADING!$C$46,IF('Mod2 Grades'!AD104&lt;=GRADING!$J$47,GRADING!$C$47,IF('Mod2 Grades'!AD104&lt;=GRADING!$J$48,GRADING!$C$48,IF('Mod2 Grades'!AD104&lt;=GRADING!$J$49,GRADING!$C$49,IF('Mod2 Grades'!AD104&lt;=GRADING!$J$50,GRADING!$C$50,IF('Mod2 Grades'!AD104&lt;=GRADING!$J$51,GRADING!$C$51,IF('Mod2 Grades'!AD104&lt;=GRADING!$J$52,GRADING!$C$52,IF('Mod2 Grades'!AD104&lt;=GRADING!$J$53,GRADING!$C$53,IF('Mod2 Grades'!AD104&lt;=GRADING!$J$54,GRADING!$C$54,IF('Mod2 Grades'!AD104&lt;=GRADING!$J$55,GRADING!$C$55,IF('Mod2 Grades'!AD104&lt;=GRADING!$J$56,GRADING!$J$56,GRADING!$J$57))))))))))))))))</f>
        <v>FAIL</v>
      </c>
      <c r="AF104" s="29">
        <f t="shared" ref="AF104" si="382">SUMIFS($D$120:$AB$120,$D$10:$AB$10,"Add",D104:AB104,"OK")</f>
        <v>0</v>
      </c>
      <c r="AG104" s="29">
        <f t="shared" ref="AG104" si="383">SUMIFS($D105:$AB105,$D$10:$AB$10,"Man",$D104:$AB104,"OK")</f>
        <v>0</v>
      </c>
      <c r="AH104" s="29">
        <f t="shared" ref="AH104" si="384">SUMIFS($D105:$AB105,$D$10:$AB$10,"Add",$D104:$AB104,"OK")</f>
        <v>0</v>
      </c>
      <c r="AI104" s="29">
        <f t="shared" ref="AI104" si="385">SUMIFS($D105:$AB105,$D$10:$AB$10,"Add",$D104:$AB104,"OK",$D$13:$AB$13,"H")</f>
        <v>0</v>
      </c>
      <c r="AJ104" s="29">
        <f t="shared" ref="AJ104" si="386">SUMIFS($D105:$AB105,$D$10:$AB$10,"Add",$D104:$AB104,"OK",$D$13:$AB$13,"L")</f>
        <v>0</v>
      </c>
      <c r="AK104" s="151"/>
      <c r="AL104" s="29" t="str">
        <f>'Mod1 Grades'!V104</f>
        <v>No</v>
      </c>
      <c r="AM104" s="29">
        <f>IF(AL104="Achieved",'Mod1 Settings'!$S$34,IF(AL104="Disabled","n/a",0))</f>
        <v>0</v>
      </c>
      <c r="AN104" s="29" t="str">
        <f>'Mod1 Grades'!X104</f>
        <v>No</v>
      </c>
      <c r="AO104" s="29" t="str">
        <f t="shared" ref="AO104" si="387">IF(AN104="Achieved","No limit for Carrots",IF(AN104="Disabled","n/a","Carrots Limited"))</f>
        <v>Carrots Limited</v>
      </c>
      <c r="AP104" s="29" t="str">
        <f>IF('Mod2 Settings'!$M$34=1,IF(AND(COUNTIFS($D$10:$AB$10,"Add",D99:AB99,"H",D104:AB104,"OK")=COUNTIFS($D$10:$AB$10,"Add",D99:AB99,"H"),SUM(AF104:AH104)&gt;='Mod2 Settings'!$P$34),"Achieved","No"),"Disabled")</f>
        <v>No</v>
      </c>
      <c r="AQ104" s="29">
        <f>IF('Mod2 Settings'!$M$34=1,IF(AP104="Achieved",ROUNDDOWN('Mod2 Settings'!$S$34*'Mod1 Grades'!$N$18,0),0),"n/a")</f>
        <v>0</v>
      </c>
      <c r="AR104" s="29" t="str">
        <f>IF('Mod2 Settings'!$M$35=1,IF(AD104&gt;='Mod2 Settings'!$P$35,"Achieved","No"),"Disabled")</f>
        <v>No</v>
      </c>
      <c r="AS104" s="29" t="s">
        <v>440</v>
      </c>
      <c r="AT104" s="29" t="s">
        <v>440</v>
      </c>
      <c r="AU104" s="29" t="s">
        <v>440</v>
      </c>
      <c r="AV104" s="29" t="s">
        <v>440</v>
      </c>
      <c r="AW104" s="29" t="s">
        <v>440</v>
      </c>
      <c r="AX104" s="29" t="s">
        <v>440</v>
      </c>
      <c r="AY104" s="29" t="s">
        <v>440</v>
      </c>
    </row>
    <row r="105" spans="1:51" ht="18" customHeight="1" x14ac:dyDescent="0.25">
      <c r="A105" s="192"/>
      <c r="B105" s="194"/>
      <c r="C105" s="135" t="s">
        <v>309</v>
      </c>
      <c r="D105" s="49"/>
      <c r="E105" s="49"/>
      <c r="F105" s="49"/>
      <c r="G105" s="49"/>
      <c r="H105" s="49"/>
      <c r="I105" s="49"/>
      <c r="J105" s="49"/>
      <c r="K105" s="49"/>
      <c r="L105" s="50"/>
      <c r="M105" s="50"/>
      <c r="N105" s="50"/>
      <c r="O105" s="50"/>
      <c r="P105" s="50"/>
      <c r="Q105" s="50"/>
      <c r="R105" s="50"/>
      <c r="S105" s="50"/>
      <c r="T105" s="50"/>
      <c r="U105" s="50"/>
      <c r="V105" s="50"/>
      <c r="W105" s="50"/>
      <c r="X105" s="50"/>
      <c r="Y105" s="50"/>
      <c r="Z105" s="50"/>
      <c r="AA105" s="50"/>
      <c r="AB105" s="50"/>
      <c r="AC105" s="138">
        <f t="shared" ref="AC105" si="388">SUM(D105:AB105)</f>
        <v>0</v>
      </c>
    </row>
    <row r="106" spans="1:51" ht="18" customHeight="1" x14ac:dyDescent="0.25">
      <c r="A106" s="191">
        <f>StudentsSummary!$B55</f>
        <v>45</v>
      </c>
      <c r="B106" s="193" t="str">
        <f>_xlfn.CONCAT(StudentsSummary!$C55," ",StudentsSummary!$D55)</f>
        <v>Surname45 Name45</v>
      </c>
      <c r="C106" s="135" t="s">
        <v>308</v>
      </c>
      <c r="D106" s="49"/>
      <c r="E106" s="49"/>
      <c r="F106" s="49"/>
      <c r="G106" s="49"/>
      <c r="H106" s="49"/>
      <c r="I106" s="49"/>
      <c r="J106" s="49"/>
      <c r="K106" s="49"/>
      <c r="L106" s="50"/>
      <c r="M106" s="50"/>
      <c r="N106" s="50"/>
      <c r="O106" s="50"/>
      <c r="P106" s="50"/>
      <c r="Q106" s="50"/>
      <c r="R106" s="50"/>
      <c r="S106" s="50"/>
      <c r="T106" s="50"/>
      <c r="U106" s="50"/>
      <c r="V106" s="50"/>
      <c r="W106" s="50"/>
      <c r="X106" s="50"/>
      <c r="Y106" s="50"/>
      <c r="Z106" s="50"/>
      <c r="AA106" s="50"/>
      <c r="AB106" s="50"/>
      <c r="AC106" s="138" t="str">
        <f t="shared" ref="AC106" si="389">IF(COUNTIFS($D$10:$AB$10,"Man",D106:AB106,"OK")=COUNTIF($D$10:$AB$10,"Man"),"PASS","FAIL")</f>
        <v>FAIL</v>
      </c>
      <c r="AD106" s="138">
        <f t="shared" ref="AD106" si="390">SUM(AF106,AG106,AH106,AK106,AM106,AQ106,AS106,AU106,AW106,AY106)</f>
        <v>0</v>
      </c>
      <c r="AE106" s="138" t="str">
        <f>IF($AC106&lt;&gt;"PASS","FAIL",IF(AD106&gt;GRADING!$D$36,GRADING!$D$39,IF('Mod2 Grades'!AD106&lt;=GRADING!$J$43,GRADING!$C$43,IF('Mod2 Grades'!AD106&lt;=GRADING!$J$44,GRADING!$C$44,IF('Mod2 Grades'!AD106&lt;=GRADING!$J$45,GRADING!$C$45,IF('Mod2 Grades'!AD106&lt;=GRADING!$J$46,GRADING!$C$46,IF('Mod2 Grades'!AD106&lt;=GRADING!$J$47,GRADING!$C$47,IF('Mod2 Grades'!AD106&lt;=GRADING!$J$48,GRADING!$C$48,IF('Mod2 Grades'!AD106&lt;=GRADING!$J$49,GRADING!$C$49,IF('Mod2 Grades'!AD106&lt;=GRADING!$J$50,GRADING!$C$50,IF('Mod2 Grades'!AD106&lt;=GRADING!$J$51,GRADING!$C$51,IF('Mod2 Grades'!AD106&lt;=GRADING!$J$52,GRADING!$C$52,IF('Mod2 Grades'!AD106&lt;=GRADING!$J$53,GRADING!$C$53,IF('Mod2 Grades'!AD106&lt;=GRADING!$J$54,GRADING!$C$54,IF('Mod2 Grades'!AD106&lt;=GRADING!$J$55,GRADING!$C$55,IF('Mod2 Grades'!AD106&lt;=GRADING!$J$56,GRADING!$J$56,GRADING!$J$57))))))))))))))))</f>
        <v>FAIL</v>
      </c>
      <c r="AF106" s="29">
        <f t="shared" ref="AF106" si="391">SUMIFS($D$120:$AB$120,$D$10:$AB$10,"Add",D106:AB106,"OK")</f>
        <v>0</v>
      </c>
      <c r="AG106" s="29">
        <f t="shared" ref="AG106" si="392">SUMIFS($D107:$AB107,$D$10:$AB$10,"Man",$D106:$AB106,"OK")</f>
        <v>0</v>
      </c>
      <c r="AH106" s="29">
        <f t="shared" ref="AH106" si="393">SUMIFS($D107:$AB107,$D$10:$AB$10,"Add",$D106:$AB106,"OK")</f>
        <v>0</v>
      </c>
      <c r="AI106" s="29">
        <f t="shared" ref="AI106" si="394">SUMIFS($D107:$AB107,$D$10:$AB$10,"Add",$D106:$AB106,"OK",$D$13:$AB$13,"H")</f>
        <v>0</v>
      </c>
      <c r="AJ106" s="29">
        <f t="shared" ref="AJ106" si="395">SUMIFS($D107:$AB107,$D$10:$AB$10,"Add",$D106:$AB106,"OK",$D$13:$AB$13,"L")</f>
        <v>0</v>
      </c>
      <c r="AK106" s="151"/>
      <c r="AL106" s="29" t="str">
        <f>'Mod1 Grades'!V106</f>
        <v>No</v>
      </c>
      <c r="AM106" s="29">
        <f>IF(AL106="Achieved",'Mod1 Settings'!$S$34,IF(AL106="Disabled","n/a",0))</f>
        <v>0</v>
      </c>
      <c r="AN106" s="29" t="str">
        <f>'Mod1 Grades'!X106</f>
        <v>No</v>
      </c>
      <c r="AO106" s="29" t="str">
        <f t="shared" ref="AO106" si="396">IF(AN106="Achieved","No limit for Carrots",IF(AN106="Disabled","n/a","Carrots Limited"))</f>
        <v>Carrots Limited</v>
      </c>
      <c r="AP106" s="29" t="str">
        <f>IF('Mod2 Settings'!$M$34=1,IF(AND(COUNTIFS($D$10:$AB$10,"Add",D101:AB101,"H",D106:AB106,"OK")=COUNTIFS($D$10:$AB$10,"Add",D101:AB101,"H"),SUM(AF106:AH106)&gt;='Mod2 Settings'!$P$34),"Achieved","No"),"Disabled")</f>
        <v>No</v>
      </c>
      <c r="AQ106" s="29">
        <f>IF('Mod2 Settings'!$M$34=1,IF(AP106="Achieved",ROUNDDOWN('Mod2 Settings'!$S$34*'Mod1 Grades'!$N$18,0),0),"n/a")</f>
        <v>0</v>
      </c>
      <c r="AR106" s="29" t="str">
        <f>IF('Mod2 Settings'!$M$35=1,IF(AD106&gt;='Mod2 Settings'!$P$35,"Achieved","No"),"Disabled")</f>
        <v>No</v>
      </c>
      <c r="AS106" s="29" t="s">
        <v>440</v>
      </c>
      <c r="AT106" s="29" t="s">
        <v>440</v>
      </c>
      <c r="AU106" s="29" t="s">
        <v>440</v>
      </c>
      <c r="AV106" s="29" t="s">
        <v>440</v>
      </c>
      <c r="AW106" s="29" t="s">
        <v>440</v>
      </c>
      <c r="AX106" s="29" t="s">
        <v>440</v>
      </c>
      <c r="AY106" s="29" t="s">
        <v>440</v>
      </c>
    </row>
    <row r="107" spans="1:51" ht="18" customHeight="1" x14ac:dyDescent="0.25">
      <c r="A107" s="192"/>
      <c r="B107" s="194"/>
      <c r="C107" s="135" t="s">
        <v>309</v>
      </c>
      <c r="D107" s="49"/>
      <c r="E107" s="49"/>
      <c r="F107" s="49"/>
      <c r="G107" s="49"/>
      <c r="H107" s="49"/>
      <c r="I107" s="49"/>
      <c r="J107" s="49"/>
      <c r="K107" s="49"/>
      <c r="L107" s="50"/>
      <c r="M107" s="50"/>
      <c r="N107" s="50"/>
      <c r="O107" s="50"/>
      <c r="P107" s="50"/>
      <c r="Q107" s="50"/>
      <c r="R107" s="50"/>
      <c r="S107" s="50"/>
      <c r="T107" s="50"/>
      <c r="U107" s="50"/>
      <c r="V107" s="50"/>
      <c r="W107" s="50"/>
      <c r="X107" s="50"/>
      <c r="Y107" s="50"/>
      <c r="Z107" s="50"/>
      <c r="AA107" s="50"/>
      <c r="AB107" s="50"/>
      <c r="AC107" s="138">
        <f t="shared" ref="AC107" si="397">SUM(D107:AB107)</f>
        <v>0</v>
      </c>
    </row>
    <row r="108" spans="1:51" ht="18" customHeight="1" x14ac:dyDescent="0.25">
      <c r="A108" s="191">
        <f>StudentsSummary!$B56</f>
        <v>46</v>
      </c>
      <c r="B108" s="193" t="str">
        <f>_xlfn.CONCAT(StudentsSummary!$C56," ",StudentsSummary!$D56)</f>
        <v>Surname46 Name46</v>
      </c>
      <c r="C108" s="135" t="s">
        <v>308</v>
      </c>
      <c r="D108" s="49"/>
      <c r="E108" s="49"/>
      <c r="F108" s="49"/>
      <c r="G108" s="49"/>
      <c r="H108" s="49"/>
      <c r="I108" s="49"/>
      <c r="J108" s="49"/>
      <c r="K108" s="49"/>
      <c r="L108" s="50"/>
      <c r="M108" s="50"/>
      <c r="N108" s="50"/>
      <c r="O108" s="50"/>
      <c r="P108" s="50"/>
      <c r="Q108" s="50"/>
      <c r="R108" s="50"/>
      <c r="S108" s="50"/>
      <c r="T108" s="50"/>
      <c r="U108" s="50"/>
      <c r="V108" s="50"/>
      <c r="W108" s="50"/>
      <c r="X108" s="50"/>
      <c r="Y108" s="50"/>
      <c r="Z108" s="50"/>
      <c r="AA108" s="50"/>
      <c r="AB108" s="50"/>
      <c r="AC108" s="138" t="str">
        <f t="shared" ref="AC108" si="398">IF(COUNTIFS($D$10:$AB$10,"Man",D108:AB108,"OK")=COUNTIF($D$10:$AB$10,"Man"),"PASS","FAIL")</f>
        <v>FAIL</v>
      </c>
      <c r="AD108" s="138">
        <f t="shared" ref="AD108" si="399">SUM(AF108,AG108,AH108,AK108,AM108,AQ108,AS108,AU108,AW108,AY108)</f>
        <v>0</v>
      </c>
      <c r="AE108" s="138" t="str">
        <f>IF($AC108&lt;&gt;"PASS","FAIL",IF(AD108&gt;GRADING!$D$36,GRADING!$D$39,IF('Mod2 Grades'!AD108&lt;=GRADING!$J$43,GRADING!$C$43,IF('Mod2 Grades'!AD108&lt;=GRADING!$J$44,GRADING!$C$44,IF('Mod2 Grades'!AD108&lt;=GRADING!$J$45,GRADING!$C$45,IF('Mod2 Grades'!AD108&lt;=GRADING!$J$46,GRADING!$C$46,IF('Mod2 Grades'!AD108&lt;=GRADING!$J$47,GRADING!$C$47,IF('Mod2 Grades'!AD108&lt;=GRADING!$J$48,GRADING!$C$48,IF('Mod2 Grades'!AD108&lt;=GRADING!$J$49,GRADING!$C$49,IF('Mod2 Grades'!AD108&lt;=GRADING!$J$50,GRADING!$C$50,IF('Mod2 Grades'!AD108&lt;=GRADING!$J$51,GRADING!$C$51,IF('Mod2 Grades'!AD108&lt;=GRADING!$J$52,GRADING!$C$52,IF('Mod2 Grades'!AD108&lt;=GRADING!$J$53,GRADING!$C$53,IF('Mod2 Grades'!AD108&lt;=GRADING!$J$54,GRADING!$C$54,IF('Mod2 Grades'!AD108&lt;=GRADING!$J$55,GRADING!$C$55,IF('Mod2 Grades'!AD108&lt;=GRADING!$J$56,GRADING!$J$56,GRADING!$J$57))))))))))))))))</f>
        <v>FAIL</v>
      </c>
      <c r="AF108" s="29">
        <f t="shared" ref="AF108" si="400">SUMIFS($D$120:$AB$120,$D$10:$AB$10,"Add",D108:AB108,"OK")</f>
        <v>0</v>
      </c>
      <c r="AG108" s="29">
        <f t="shared" ref="AG108" si="401">SUMIFS($D109:$AB109,$D$10:$AB$10,"Man",$D108:$AB108,"OK")</f>
        <v>0</v>
      </c>
      <c r="AH108" s="29">
        <f t="shared" ref="AH108" si="402">SUMIFS($D109:$AB109,$D$10:$AB$10,"Add",$D108:$AB108,"OK")</f>
        <v>0</v>
      </c>
      <c r="AI108" s="29">
        <f t="shared" ref="AI108" si="403">SUMIFS($D109:$AB109,$D$10:$AB$10,"Add",$D108:$AB108,"OK",$D$13:$AB$13,"H")</f>
        <v>0</v>
      </c>
      <c r="AJ108" s="29">
        <f t="shared" ref="AJ108" si="404">SUMIFS($D109:$AB109,$D$10:$AB$10,"Add",$D108:$AB108,"OK",$D$13:$AB$13,"L")</f>
        <v>0</v>
      </c>
      <c r="AK108" s="151"/>
      <c r="AL108" s="29" t="str">
        <f>'Mod1 Grades'!V108</f>
        <v>No</v>
      </c>
      <c r="AM108" s="29">
        <f>IF(AL108="Achieved",'Mod1 Settings'!$S$34,IF(AL108="Disabled","n/a",0))</f>
        <v>0</v>
      </c>
      <c r="AN108" s="29" t="str">
        <f>'Mod1 Grades'!X108</f>
        <v>No</v>
      </c>
      <c r="AO108" s="29" t="str">
        <f t="shared" ref="AO108" si="405">IF(AN108="Achieved","No limit for Carrots",IF(AN108="Disabled","n/a","Carrots Limited"))</f>
        <v>Carrots Limited</v>
      </c>
      <c r="AP108" s="29" t="str">
        <f>IF('Mod2 Settings'!$M$34=1,IF(AND(COUNTIFS($D$10:$AB$10,"Add",D103:AB103,"H",D108:AB108,"OK")=COUNTIFS($D$10:$AB$10,"Add",D103:AB103,"H"),SUM(AF108:AH108)&gt;='Mod2 Settings'!$P$34),"Achieved","No"),"Disabled")</f>
        <v>No</v>
      </c>
      <c r="AQ108" s="29">
        <f>IF('Mod2 Settings'!$M$34=1,IF(AP108="Achieved",ROUNDDOWN('Mod2 Settings'!$S$34*'Mod1 Grades'!$N$18,0),0),"n/a")</f>
        <v>0</v>
      </c>
      <c r="AR108" s="29" t="str">
        <f>IF('Mod2 Settings'!$M$35=1,IF(AD108&gt;='Mod2 Settings'!$P$35,"Achieved","No"),"Disabled")</f>
        <v>No</v>
      </c>
      <c r="AS108" s="29" t="s">
        <v>440</v>
      </c>
      <c r="AT108" s="29" t="s">
        <v>440</v>
      </c>
      <c r="AU108" s="29" t="s">
        <v>440</v>
      </c>
      <c r="AV108" s="29" t="s">
        <v>440</v>
      </c>
      <c r="AW108" s="29" t="s">
        <v>440</v>
      </c>
      <c r="AX108" s="29" t="s">
        <v>440</v>
      </c>
      <c r="AY108" s="29" t="s">
        <v>440</v>
      </c>
    </row>
    <row r="109" spans="1:51" ht="18" customHeight="1" x14ac:dyDescent="0.25">
      <c r="A109" s="192"/>
      <c r="B109" s="194"/>
      <c r="C109" s="135" t="s">
        <v>309</v>
      </c>
      <c r="D109" s="49"/>
      <c r="E109" s="49"/>
      <c r="F109" s="49"/>
      <c r="G109" s="49"/>
      <c r="H109" s="49"/>
      <c r="I109" s="49"/>
      <c r="J109" s="49"/>
      <c r="K109" s="49"/>
      <c r="L109" s="50"/>
      <c r="M109" s="50"/>
      <c r="N109" s="50"/>
      <c r="O109" s="50"/>
      <c r="P109" s="50"/>
      <c r="Q109" s="50"/>
      <c r="R109" s="50"/>
      <c r="S109" s="50"/>
      <c r="T109" s="50"/>
      <c r="U109" s="50"/>
      <c r="V109" s="50"/>
      <c r="W109" s="50"/>
      <c r="X109" s="50"/>
      <c r="Y109" s="50"/>
      <c r="Z109" s="50"/>
      <c r="AA109" s="50"/>
      <c r="AB109" s="50"/>
      <c r="AC109" s="138">
        <f t="shared" ref="AC109" si="406">SUM(D109:AB109)</f>
        <v>0</v>
      </c>
    </row>
    <row r="110" spans="1:51" ht="18" customHeight="1" x14ac:dyDescent="0.25">
      <c r="A110" s="191">
        <f>StudentsSummary!$B57</f>
        <v>47</v>
      </c>
      <c r="B110" s="193" t="str">
        <f>_xlfn.CONCAT(StudentsSummary!$C57," ",StudentsSummary!$D57)</f>
        <v>Surname47 Name47</v>
      </c>
      <c r="C110" s="135" t="s">
        <v>308</v>
      </c>
      <c r="D110" s="49"/>
      <c r="E110" s="49"/>
      <c r="F110" s="49"/>
      <c r="G110" s="49"/>
      <c r="H110" s="49"/>
      <c r="I110" s="49"/>
      <c r="J110" s="49"/>
      <c r="K110" s="49"/>
      <c r="L110" s="50"/>
      <c r="M110" s="50"/>
      <c r="N110" s="50"/>
      <c r="O110" s="50"/>
      <c r="P110" s="50"/>
      <c r="Q110" s="50"/>
      <c r="R110" s="50"/>
      <c r="S110" s="50"/>
      <c r="T110" s="50"/>
      <c r="U110" s="50"/>
      <c r="V110" s="50"/>
      <c r="W110" s="50"/>
      <c r="X110" s="50"/>
      <c r="Y110" s="50"/>
      <c r="Z110" s="50"/>
      <c r="AA110" s="50"/>
      <c r="AB110" s="50"/>
      <c r="AC110" s="138" t="str">
        <f t="shared" ref="AC110" si="407">IF(COUNTIFS($D$10:$AB$10,"Man",D110:AB110,"OK")=COUNTIF($D$10:$AB$10,"Man"),"PASS","FAIL")</f>
        <v>FAIL</v>
      </c>
      <c r="AD110" s="138">
        <f t="shared" ref="AD110" si="408">SUM(AF110,AG110,AH110,AK110,AM110,AQ110,AS110,AU110,AW110,AY110)</f>
        <v>0</v>
      </c>
      <c r="AE110" s="138" t="str">
        <f>IF($AC110&lt;&gt;"PASS","FAIL",IF(AD110&gt;GRADING!$D$36,GRADING!$D$39,IF('Mod2 Grades'!AD110&lt;=GRADING!$J$43,GRADING!$C$43,IF('Mod2 Grades'!AD110&lt;=GRADING!$J$44,GRADING!$C$44,IF('Mod2 Grades'!AD110&lt;=GRADING!$J$45,GRADING!$C$45,IF('Mod2 Grades'!AD110&lt;=GRADING!$J$46,GRADING!$C$46,IF('Mod2 Grades'!AD110&lt;=GRADING!$J$47,GRADING!$C$47,IF('Mod2 Grades'!AD110&lt;=GRADING!$J$48,GRADING!$C$48,IF('Mod2 Grades'!AD110&lt;=GRADING!$J$49,GRADING!$C$49,IF('Mod2 Grades'!AD110&lt;=GRADING!$J$50,GRADING!$C$50,IF('Mod2 Grades'!AD110&lt;=GRADING!$J$51,GRADING!$C$51,IF('Mod2 Grades'!AD110&lt;=GRADING!$J$52,GRADING!$C$52,IF('Mod2 Grades'!AD110&lt;=GRADING!$J$53,GRADING!$C$53,IF('Mod2 Grades'!AD110&lt;=GRADING!$J$54,GRADING!$C$54,IF('Mod2 Grades'!AD110&lt;=GRADING!$J$55,GRADING!$C$55,IF('Mod2 Grades'!AD110&lt;=GRADING!$J$56,GRADING!$J$56,GRADING!$J$57))))))))))))))))</f>
        <v>FAIL</v>
      </c>
      <c r="AF110" s="29">
        <f t="shared" ref="AF110" si="409">SUMIFS($D$120:$AB$120,$D$10:$AB$10,"Add",D110:AB110,"OK")</f>
        <v>0</v>
      </c>
      <c r="AG110" s="29">
        <f t="shared" ref="AG110" si="410">SUMIFS($D111:$AB111,$D$10:$AB$10,"Man",$D110:$AB110,"OK")</f>
        <v>0</v>
      </c>
      <c r="AH110" s="29">
        <f t="shared" ref="AH110" si="411">SUMIFS($D111:$AB111,$D$10:$AB$10,"Add",$D110:$AB110,"OK")</f>
        <v>0</v>
      </c>
      <c r="AI110" s="29">
        <f t="shared" ref="AI110" si="412">SUMIFS($D111:$AB111,$D$10:$AB$10,"Add",$D110:$AB110,"OK",$D$13:$AB$13,"H")</f>
        <v>0</v>
      </c>
      <c r="AJ110" s="29">
        <f t="shared" ref="AJ110" si="413">SUMIFS($D111:$AB111,$D$10:$AB$10,"Add",$D110:$AB110,"OK",$D$13:$AB$13,"L")</f>
        <v>0</v>
      </c>
      <c r="AK110" s="151"/>
      <c r="AL110" s="29" t="str">
        <f>'Mod1 Grades'!V110</f>
        <v>No</v>
      </c>
      <c r="AM110" s="29">
        <f>IF(AL110="Achieved",'Mod1 Settings'!$S$34,IF(AL110="Disabled","n/a",0))</f>
        <v>0</v>
      </c>
      <c r="AN110" s="29" t="str">
        <f>'Mod1 Grades'!X110</f>
        <v>No</v>
      </c>
      <c r="AO110" s="29" t="str">
        <f t="shared" ref="AO110" si="414">IF(AN110="Achieved","No limit for Carrots",IF(AN110="Disabled","n/a","Carrots Limited"))</f>
        <v>Carrots Limited</v>
      </c>
      <c r="AP110" s="29" t="str">
        <f>IF('Mod2 Settings'!$M$34=1,IF(AND(COUNTIFS($D$10:$AB$10,"Add",D105:AB105,"H",D110:AB110,"OK")=COUNTIFS($D$10:$AB$10,"Add",D105:AB105,"H"),SUM(AF110:AH110)&gt;='Mod2 Settings'!$P$34),"Achieved","No"),"Disabled")</f>
        <v>No</v>
      </c>
      <c r="AQ110" s="29">
        <f>IF('Mod2 Settings'!$M$34=1,IF(AP110="Achieved",ROUNDDOWN('Mod2 Settings'!$S$34*'Mod1 Grades'!$N$18,0),0),"n/a")</f>
        <v>0</v>
      </c>
      <c r="AR110" s="29" t="str">
        <f>IF('Mod2 Settings'!$M$35=1,IF(AD110&gt;='Mod2 Settings'!$P$35,"Achieved","No"),"Disabled")</f>
        <v>No</v>
      </c>
      <c r="AS110" s="29" t="s">
        <v>440</v>
      </c>
      <c r="AT110" s="29" t="s">
        <v>440</v>
      </c>
      <c r="AU110" s="29" t="s">
        <v>440</v>
      </c>
      <c r="AV110" s="29" t="s">
        <v>440</v>
      </c>
      <c r="AW110" s="29" t="s">
        <v>440</v>
      </c>
      <c r="AX110" s="29" t="s">
        <v>440</v>
      </c>
      <c r="AY110" s="29" t="s">
        <v>440</v>
      </c>
    </row>
    <row r="111" spans="1:51" ht="18" customHeight="1" x14ac:dyDescent="0.25">
      <c r="A111" s="192"/>
      <c r="B111" s="194"/>
      <c r="C111" s="135" t="s">
        <v>309</v>
      </c>
      <c r="D111" s="49"/>
      <c r="E111" s="49"/>
      <c r="F111" s="49"/>
      <c r="G111" s="49"/>
      <c r="H111" s="49"/>
      <c r="I111" s="49"/>
      <c r="J111" s="49"/>
      <c r="K111" s="49"/>
      <c r="L111" s="50"/>
      <c r="M111" s="50"/>
      <c r="N111" s="50"/>
      <c r="O111" s="50"/>
      <c r="P111" s="50"/>
      <c r="Q111" s="50"/>
      <c r="R111" s="50"/>
      <c r="S111" s="50"/>
      <c r="T111" s="50"/>
      <c r="U111" s="50"/>
      <c r="V111" s="50"/>
      <c r="W111" s="50"/>
      <c r="X111" s="50"/>
      <c r="Y111" s="50"/>
      <c r="Z111" s="50"/>
      <c r="AA111" s="50"/>
      <c r="AB111" s="50"/>
      <c r="AC111" s="138">
        <f t="shared" ref="AC111" si="415">SUM(D111:AB111)</f>
        <v>0</v>
      </c>
    </row>
    <row r="112" spans="1:51" ht="18" customHeight="1" x14ac:dyDescent="0.25">
      <c r="A112" s="191">
        <f>StudentsSummary!$B58</f>
        <v>48</v>
      </c>
      <c r="B112" s="193" t="str">
        <f>_xlfn.CONCAT(StudentsSummary!$C58," ",StudentsSummary!$D58)</f>
        <v>Surname48 Name48</v>
      </c>
      <c r="C112" s="135" t="s">
        <v>308</v>
      </c>
      <c r="D112" s="49"/>
      <c r="E112" s="49"/>
      <c r="F112" s="49"/>
      <c r="G112" s="49"/>
      <c r="H112" s="49"/>
      <c r="I112" s="49"/>
      <c r="J112" s="49"/>
      <c r="K112" s="49"/>
      <c r="L112" s="50"/>
      <c r="M112" s="50"/>
      <c r="N112" s="50"/>
      <c r="O112" s="50"/>
      <c r="P112" s="50"/>
      <c r="Q112" s="50"/>
      <c r="R112" s="50"/>
      <c r="S112" s="50"/>
      <c r="T112" s="50"/>
      <c r="U112" s="50"/>
      <c r="V112" s="50"/>
      <c r="W112" s="50"/>
      <c r="X112" s="50"/>
      <c r="Y112" s="50"/>
      <c r="Z112" s="50"/>
      <c r="AA112" s="50"/>
      <c r="AB112" s="50"/>
      <c r="AC112" s="138" t="str">
        <f t="shared" ref="AC112" si="416">IF(COUNTIFS($D$10:$AB$10,"Man",D112:AB112,"OK")=COUNTIF($D$10:$AB$10,"Man"),"PASS","FAIL")</f>
        <v>FAIL</v>
      </c>
      <c r="AD112" s="138">
        <f t="shared" ref="AD112" si="417">SUM(AF112,AG112,AH112,AK112,AM112,AQ112,AS112,AU112,AW112,AY112)</f>
        <v>0</v>
      </c>
      <c r="AE112" s="138" t="str">
        <f>IF($AC112&lt;&gt;"PASS","FAIL",IF(AD112&gt;GRADING!$D$36,GRADING!$D$39,IF('Mod2 Grades'!AD112&lt;=GRADING!$J$43,GRADING!$C$43,IF('Mod2 Grades'!AD112&lt;=GRADING!$J$44,GRADING!$C$44,IF('Mod2 Grades'!AD112&lt;=GRADING!$J$45,GRADING!$C$45,IF('Mod2 Grades'!AD112&lt;=GRADING!$J$46,GRADING!$C$46,IF('Mod2 Grades'!AD112&lt;=GRADING!$J$47,GRADING!$C$47,IF('Mod2 Grades'!AD112&lt;=GRADING!$J$48,GRADING!$C$48,IF('Mod2 Grades'!AD112&lt;=GRADING!$J$49,GRADING!$C$49,IF('Mod2 Grades'!AD112&lt;=GRADING!$J$50,GRADING!$C$50,IF('Mod2 Grades'!AD112&lt;=GRADING!$J$51,GRADING!$C$51,IF('Mod2 Grades'!AD112&lt;=GRADING!$J$52,GRADING!$C$52,IF('Mod2 Grades'!AD112&lt;=GRADING!$J$53,GRADING!$C$53,IF('Mod2 Grades'!AD112&lt;=GRADING!$J$54,GRADING!$C$54,IF('Mod2 Grades'!AD112&lt;=GRADING!$J$55,GRADING!$C$55,IF('Mod2 Grades'!AD112&lt;=GRADING!$J$56,GRADING!$J$56,GRADING!$J$57))))))))))))))))</f>
        <v>FAIL</v>
      </c>
      <c r="AF112" s="29">
        <f t="shared" ref="AF112" si="418">SUMIFS($D$120:$AB$120,$D$10:$AB$10,"Add",D112:AB112,"OK")</f>
        <v>0</v>
      </c>
      <c r="AG112" s="29">
        <f t="shared" ref="AG112" si="419">SUMIFS($D113:$AB113,$D$10:$AB$10,"Man",$D112:$AB112,"OK")</f>
        <v>0</v>
      </c>
      <c r="AH112" s="29">
        <f t="shared" ref="AH112" si="420">SUMIFS($D113:$AB113,$D$10:$AB$10,"Add",$D112:$AB112,"OK")</f>
        <v>0</v>
      </c>
      <c r="AI112" s="29">
        <f t="shared" ref="AI112" si="421">SUMIFS($D113:$AB113,$D$10:$AB$10,"Add",$D112:$AB112,"OK",$D$13:$AB$13,"H")</f>
        <v>0</v>
      </c>
      <c r="AJ112" s="29">
        <f t="shared" ref="AJ112" si="422">SUMIFS($D113:$AB113,$D$10:$AB$10,"Add",$D112:$AB112,"OK",$D$13:$AB$13,"L")</f>
        <v>0</v>
      </c>
      <c r="AK112" s="151"/>
      <c r="AL112" s="29" t="str">
        <f>'Mod1 Grades'!V112</f>
        <v>No</v>
      </c>
      <c r="AM112" s="29">
        <f>IF(AL112="Achieved",'Mod1 Settings'!$S$34,IF(AL112="Disabled","n/a",0))</f>
        <v>0</v>
      </c>
      <c r="AN112" s="29" t="str">
        <f>'Mod1 Grades'!X112</f>
        <v>No</v>
      </c>
      <c r="AO112" s="29" t="str">
        <f t="shared" ref="AO112" si="423">IF(AN112="Achieved","No limit for Carrots",IF(AN112="Disabled","n/a","Carrots Limited"))</f>
        <v>Carrots Limited</v>
      </c>
      <c r="AP112" s="29" t="str">
        <f>IF('Mod2 Settings'!$M$34=1,IF(AND(COUNTIFS($D$10:$AB$10,"Add",D107:AB107,"H",D112:AB112,"OK")=COUNTIFS($D$10:$AB$10,"Add",D107:AB107,"H"),SUM(AF112:AH112)&gt;='Mod2 Settings'!$P$34),"Achieved","No"),"Disabled")</f>
        <v>No</v>
      </c>
      <c r="AQ112" s="29">
        <f>IF('Mod2 Settings'!$M$34=1,IF(AP112="Achieved",ROUNDDOWN('Mod2 Settings'!$S$34*'Mod1 Grades'!$N$18,0),0),"n/a")</f>
        <v>0</v>
      </c>
      <c r="AR112" s="29" t="str">
        <f>IF('Mod2 Settings'!$M$35=1,IF(AD112&gt;='Mod2 Settings'!$P$35,"Achieved","No"),"Disabled")</f>
        <v>No</v>
      </c>
      <c r="AS112" s="29" t="s">
        <v>440</v>
      </c>
      <c r="AT112" s="29" t="s">
        <v>440</v>
      </c>
      <c r="AU112" s="29" t="s">
        <v>440</v>
      </c>
      <c r="AV112" s="29" t="s">
        <v>440</v>
      </c>
      <c r="AW112" s="29" t="s">
        <v>440</v>
      </c>
      <c r="AX112" s="29" t="s">
        <v>440</v>
      </c>
      <c r="AY112" s="29" t="s">
        <v>440</v>
      </c>
    </row>
    <row r="113" spans="1:51" ht="18" customHeight="1" x14ac:dyDescent="0.25">
      <c r="A113" s="192"/>
      <c r="B113" s="194"/>
      <c r="C113" s="135" t="s">
        <v>309</v>
      </c>
      <c r="D113" s="49"/>
      <c r="E113" s="49"/>
      <c r="F113" s="49"/>
      <c r="G113" s="49"/>
      <c r="H113" s="49"/>
      <c r="I113" s="49"/>
      <c r="J113" s="49"/>
      <c r="K113" s="49"/>
      <c r="L113" s="50"/>
      <c r="M113" s="50"/>
      <c r="N113" s="50"/>
      <c r="O113" s="50"/>
      <c r="P113" s="50"/>
      <c r="Q113" s="50"/>
      <c r="R113" s="50"/>
      <c r="S113" s="50"/>
      <c r="T113" s="50"/>
      <c r="U113" s="50"/>
      <c r="V113" s="50"/>
      <c r="W113" s="50"/>
      <c r="X113" s="50"/>
      <c r="Y113" s="50"/>
      <c r="Z113" s="50"/>
      <c r="AA113" s="50"/>
      <c r="AB113" s="50"/>
      <c r="AC113" s="138">
        <f t="shared" ref="AC113" si="424">SUM(D113:AB113)</f>
        <v>0</v>
      </c>
    </row>
    <row r="114" spans="1:51" ht="18" customHeight="1" x14ac:dyDescent="0.25">
      <c r="A114" s="191">
        <f>StudentsSummary!$B59</f>
        <v>49</v>
      </c>
      <c r="B114" s="193" t="str">
        <f>_xlfn.CONCAT(StudentsSummary!$C59," ",StudentsSummary!$D59)</f>
        <v>Surname49 Name49</v>
      </c>
      <c r="C114" s="135" t="s">
        <v>308</v>
      </c>
      <c r="D114" s="49"/>
      <c r="E114" s="49"/>
      <c r="F114" s="49"/>
      <c r="G114" s="49"/>
      <c r="H114" s="49"/>
      <c r="I114" s="49"/>
      <c r="J114" s="49"/>
      <c r="K114" s="49"/>
      <c r="L114" s="50"/>
      <c r="M114" s="50"/>
      <c r="N114" s="50"/>
      <c r="O114" s="50"/>
      <c r="P114" s="50"/>
      <c r="Q114" s="50"/>
      <c r="R114" s="50"/>
      <c r="S114" s="50"/>
      <c r="T114" s="50"/>
      <c r="U114" s="50"/>
      <c r="V114" s="50"/>
      <c r="W114" s="50"/>
      <c r="X114" s="50"/>
      <c r="Y114" s="50"/>
      <c r="Z114" s="50"/>
      <c r="AA114" s="50"/>
      <c r="AB114" s="50"/>
      <c r="AC114" s="138" t="str">
        <f t="shared" ref="AC114" si="425">IF(COUNTIFS($D$10:$AB$10,"Man",D114:AB114,"OK")=COUNTIF($D$10:$AB$10,"Man"),"PASS","FAIL")</f>
        <v>FAIL</v>
      </c>
      <c r="AD114" s="138">
        <f t="shared" ref="AD114" si="426">SUM(AF114,AG114,AH114,AK114,AM114,AQ114,AS114,AU114,AW114,AY114)</f>
        <v>0</v>
      </c>
      <c r="AE114" s="138" t="str">
        <f>IF($AC114&lt;&gt;"PASS","FAIL",IF(AD114&gt;GRADING!$D$36,GRADING!$D$39,IF('Mod2 Grades'!AD114&lt;=GRADING!$J$43,GRADING!$C$43,IF('Mod2 Grades'!AD114&lt;=GRADING!$J$44,GRADING!$C$44,IF('Mod2 Grades'!AD114&lt;=GRADING!$J$45,GRADING!$C$45,IF('Mod2 Grades'!AD114&lt;=GRADING!$J$46,GRADING!$C$46,IF('Mod2 Grades'!AD114&lt;=GRADING!$J$47,GRADING!$C$47,IF('Mod2 Grades'!AD114&lt;=GRADING!$J$48,GRADING!$C$48,IF('Mod2 Grades'!AD114&lt;=GRADING!$J$49,GRADING!$C$49,IF('Mod2 Grades'!AD114&lt;=GRADING!$J$50,GRADING!$C$50,IF('Mod2 Grades'!AD114&lt;=GRADING!$J$51,GRADING!$C$51,IF('Mod2 Grades'!AD114&lt;=GRADING!$J$52,GRADING!$C$52,IF('Mod2 Grades'!AD114&lt;=GRADING!$J$53,GRADING!$C$53,IF('Mod2 Grades'!AD114&lt;=GRADING!$J$54,GRADING!$C$54,IF('Mod2 Grades'!AD114&lt;=GRADING!$J$55,GRADING!$C$55,IF('Mod2 Grades'!AD114&lt;=GRADING!$J$56,GRADING!$J$56,GRADING!$J$57))))))))))))))))</f>
        <v>FAIL</v>
      </c>
      <c r="AF114" s="29">
        <f t="shared" ref="AF114" si="427">SUMIFS($D$120:$AB$120,$D$10:$AB$10,"Add",D114:AB114,"OK")</f>
        <v>0</v>
      </c>
      <c r="AG114" s="29">
        <f t="shared" ref="AG114" si="428">SUMIFS($D115:$AB115,$D$10:$AB$10,"Man",$D114:$AB114,"OK")</f>
        <v>0</v>
      </c>
      <c r="AH114" s="29">
        <f t="shared" ref="AH114" si="429">SUMIFS($D115:$AB115,$D$10:$AB$10,"Add",$D114:$AB114,"OK")</f>
        <v>0</v>
      </c>
      <c r="AI114" s="29">
        <f t="shared" ref="AI114" si="430">SUMIFS($D115:$AB115,$D$10:$AB$10,"Add",$D114:$AB114,"OK",$D$13:$AB$13,"H")</f>
        <v>0</v>
      </c>
      <c r="AJ114" s="29">
        <f t="shared" ref="AJ114" si="431">SUMIFS($D115:$AB115,$D$10:$AB$10,"Add",$D114:$AB114,"OK",$D$13:$AB$13,"L")</f>
        <v>0</v>
      </c>
      <c r="AK114" s="151"/>
      <c r="AL114" s="29" t="str">
        <f>'Mod1 Grades'!V114</f>
        <v>No</v>
      </c>
      <c r="AM114" s="29">
        <f>IF(AL114="Achieved",'Mod1 Settings'!$S$34,IF(AL114="Disabled","n/a",0))</f>
        <v>0</v>
      </c>
      <c r="AN114" s="29" t="str">
        <f>'Mod1 Grades'!X114</f>
        <v>No</v>
      </c>
      <c r="AO114" s="29" t="str">
        <f t="shared" ref="AO114" si="432">IF(AN114="Achieved","No limit for Carrots",IF(AN114="Disabled","n/a","Carrots Limited"))</f>
        <v>Carrots Limited</v>
      </c>
      <c r="AP114" s="29" t="str">
        <f>IF('Mod2 Settings'!$M$34=1,IF(AND(COUNTIFS($D$10:$AB$10,"Add",D109:AB109,"H",D114:AB114,"OK")=COUNTIFS($D$10:$AB$10,"Add",D109:AB109,"H"),SUM(AF114:AH114)&gt;='Mod2 Settings'!$P$34),"Achieved","No"),"Disabled")</f>
        <v>No</v>
      </c>
      <c r="AQ114" s="29">
        <f>IF('Mod2 Settings'!$M$34=1,IF(AP114="Achieved",ROUNDDOWN('Mod2 Settings'!$S$34*'Mod1 Grades'!$N$18,0),0),"n/a")</f>
        <v>0</v>
      </c>
      <c r="AR114" s="29" t="str">
        <f>IF('Mod2 Settings'!$M$35=1,IF(AD114&gt;='Mod2 Settings'!$P$35,"Achieved","No"),"Disabled")</f>
        <v>No</v>
      </c>
      <c r="AS114" s="29" t="s">
        <v>440</v>
      </c>
      <c r="AT114" s="29" t="s">
        <v>440</v>
      </c>
      <c r="AU114" s="29" t="s">
        <v>440</v>
      </c>
      <c r="AV114" s="29" t="s">
        <v>440</v>
      </c>
      <c r="AW114" s="29" t="s">
        <v>440</v>
      </c>
      <c r="AX114" s="29" t="s">
        <v>440</v>
      </c>
      <c r="AY114" s="29" t="s">
        <v>440</v>
      </c>
    </row>
    <row r="115" spans="1:51" ht="18" customHeight="1" x14ac:dyDescent="0.25">
      <c r="A115" s="192"/>
      <c r="B115" s="194"/>
      <c r="C115" s="135" t="s">
        <v>309</v>
      </c>
      <c r="D115" s="49"/>
      <c r="E115" s="49"/>
      <c r="F115" s="49"/>
      <c r="G115" s="49"/>
      <c r="H115" s="49"/>
      <c r="I115" s="49"/>
      <c r="J115" s="49"/>
      <c r="K115" s="49"/>
      <c r="L115" s="50"/>
      <c r="M115" s="50"/>
      <c r="N115" s="50"/>
      <c r="O115" s="50"/>
      <c r="P115" s="50"/>
      <c r="Q115" s="50"/>
      <c r="R115" s="50"/>
      <c r="S115" s="50"/>
      <c r="T115" s="50"/>
      <c r="U115" s="50"/>
      <c r="V115" s="50"/>
      <c r="W115" s="50"/>
      <c r="X115" s="50"/>
      <c r="Y115" s="50"/>
      <c r="Z115" s="50"/>
      <c r="AA115" s="50"/>
      <c r="AB115" s="50"/>
      <c r="AC115" s="138">
        <f t="shared" ref="AC115" si="433">SUM(D115:AB115)</f>
        <v>0</v>
      </c>
    </row>
    <row r="116" spans="1:51" ht="18" customHeight="1" x14ac:dyDescent="0.25">
      <c r="A116" s="196">
        <f>StudentsSummary!$B60</f>
        <v>50</v>
      </c>
      <c r="B116" s="197" t="str">
        <f>_xlfn.CONCAT(StudentsSummary!$C60," ",StudentsSummary!$D60)</f>
        <v>Surname50 Name50</v>
      </c>
      <c r="C116" s="135" t="s">
        <v>308</v>
      </c>
      <c r="D116" s="49"/>
      <c r="E116" s="49"/>
      <c r="F116" s="49"/>
      <c r="G116" s="49"/>
      <c r="H116" s="49"/>
      <c r="I116" s="49"/>
      <c r="J116" s="49"/>
      <c r="K116" s="49"/>
      <c r="L116" s="50"/>
      <c r="M116" s="50"/>
      <c r="N116" s="50"/>
      <c r="O116" s="50"/>
      <c r="P116" s="50"/>
      <c r="Q116" s="50"/>
      <c r="R116" s="50"/>
      <c r="S116" s="50"/>
      <c r="T116" s="50"/>
      <c r="U116" s="50"/>
      <c r="V116" s="50"/>
      <c r="W116" s="50"/>
      <c r="X116" s="50"/>
      <c r="Y116" s="50"/>
      <c r="Z116" s="50"/>
      <c r="AA116" s="50"/>
      <c r="AB116" s="50"/>
      <c r="AC116" s="138" t="str">
        <f t="shared" ref="AC116" si="434">IF(COUNTIFS($D$10:$AB$10,"Man",D116:AB116,"OK")=COUNTIF($D$10:$AB$10,"Man"),"PASS","FAIL")</f>
        <v>FAIL</v>
      </c>
      <c r="AD116" s="138">
        <f t="shared" ref="AD116" si="435">SUM(AF116,AG116,AH116,AK116,AM116,AQ116,AS116,AU116,AW116,AY116)</f>
        <v>0</v>
      </c>
      <c r="AE116" s="138" t="str">
        <f>IF($AC116&lt;&gt;"PASS","FAIL",IF(AD116&gt;GRADING!$D$36,GRADING!$D$39,IF('Mod2 Grades'!AD116&lt;=GRADING!$J$43,GRADING!$C$43,IF('Mod2 Grades'!AD116&lt;=GRADING!$J$44,GRADING!$C$44,IF('Mod2 Grades'!AD116&lt;=GRADING!$J$45,GRADING!$C$45,IF('Mod2 Grades'!AD116&lt;=GRADING!$J$46,GRADING!$C$46,IF('Mod2 Grades'!AD116&lt;=GRADING!$J$47,GRADING!$C$47,IF('Mod2 Grades'!AD116&lt;=GRADING!$J$48,GRADING!$C$48,IF('Mod2 Grades'!AD116&lt;=GRADING!$J$49,GRADING!$C$49,IF('Mod2 Grades'!AD116&lt;=GRADING!$J$50,GRADING!$C$50,IF('Mod2 Grades'!AD116&lt;=GRADING!$J$51,GRADING!$C$51,IF('Mod2 Grades'!AD116&lt;=GRADING!$J$52,GRADING!$C$52,IF('Mod2 Grades'!AD116&lt;=GRADING!$J$53,GRADING!$C$53,IF('Mod2 Grades'!AD116&lt;=GRADING!$J$54,GRADING!$C$54,IF('Mod2 Grades'!AD116&lt;=GRADING!$J$55,GRADING!$C$55,IF('Mod2 Grades'!AD116&lt;=GRADING!$J$56,GRADING!$J$56,GRADING!$J$57))))))))))))))))</f>
        <v>FAIL</v>
      </c>
      <c r="AF116" s="29">
        <f t="shared" ref="AF116" si="436">SUMIFS($D$120:$AB$120,$D$10:$AB$10,"Add",D116:AB116,"OK")</f>
        <v>0</v>
      </c>
      <c r="AG116" s="29">
        <f t="shared" ref="AG116" si="437">SUMIFS($D117:$AB117,$D$10:$AB$10,"Man",$D116:$AB116,"OK")</f>
        <v>0</v>
      </c>
      <c r="AH116" s="29">
        <f t="shared" ref="AH116" si="438">SUMIFS($D117:$AB117,$D$10:$AB$10,"Add",$D116:$AB116,"OK")</f>
        <v>0</v>
      </c>
      <c r="AI116" s="29">
        <f t="shared" ref="AI116" si="439">SUMIFS($D117:$AB117,$D$10:$AB$10,"Add",$D116:$AB116,"OK",$D$13:$AB$13,"H")</f>
        <v>0</v>
      </c>
      <c r="AJ116" s="29">
        <f t="shared" ref="AJ116" si="440">SUMIFS($D117:$AB117,$D$10:$AB$10,"Add",$D116:$AB116,"OK",$D$13:$AB$13,"L")</f>
        <v>0</v>
      </c>
      <c r="AK116" s="151"/>
      <c r="AL116" s="29" t="str">
        <f>'Mod1 Grades'!V116</f>
        <v>No</v>
      </c>
      <c r="AM116" s="29">
        <f>IF(AL116="Achieved",'Mod1 Settings'!$S$34,IF(AL116="Disabled","n/a",0))</f>
        <v>0</v>
      </c>
      <c r="AN116" s="29" t="str">
        <f>'Mod1 Grades'!X116</f>
        <v>No</v>
      </c>
      <c r="AO116" s="29" t="str">
        <f t="shared" ref="AO116" si="441">IF(AN116="Achieved","No limit for Carrots",IF(AN116="Disabled","n/a","Carrots Limited"))</f>
        <v>Carrots Limited</v>
      </c>
      <c r="AP116" s="29" t="str">
        <f>IF('Mod2 Settings'!$M$34=1,IF(AND(COUNTIFS($D$10:$AB$10,"Add",D111:AB111,"H",D116:AB116,"OK")=COUNTIFS($D$10:$AB$10,"Add",D111:AB111,"H"),SUM(AF116:AH116)&gt;='Mod2 Settings'!$P$34),"Achieved","No"),"Disabled")</f>
        <v>No</v>
      </c>
      <c r="AQ116" s="29">
        <f>IF('Mod2 Settings'!$M$34=1,IF(AP116="Achieved",ROUNDDOWN('Mod2 Settings'!$S$34*'Mod1 Grades'!$N$18,0),0),"n/a")</f>
        <v>0</v>
      </c>
      <c r="AR116" s="29" t="str">
        <f>IF('Mod2 Settings'!$M$35=1,IF(AD116&gt;='Mod2 Settings'!$P$35,"Achieved","No"),"Disabled")</f>
        <v>No</v>
      </c>
      <c r="AS116" s="29" t="s">
        <v>440</v>
      </c>
      <c r="AT116" s="29" t="s">
        <v>440</v>
      </c>
      <c r="AU116" s="29" t="s">
        <v>440</v>
      </c>
      <c r="AV116" s="29" t="s">
        <v>440</v>
      </c>
      <c r="AW116" s="29" t="s">
        <v>440</v>
      </c>
      <c r="AX116" s="29" t="s">
        <v>440</v>
      </c>
      <c r="AY116" s="29" t="s">
        <v>440</v>
      </c>
    </row>
    <row r="117" spans="1:51" ht="18" customHeight="1" x14ac:dyDescent="0.25">
      <c r="A117" s="196"/>
      <c r="B117" s="197"/>
      <c r="C117" s="135" t="s">
        <v>309</v>
      </c>
      <c r="D117" s="49"/>
      <c r="E117" s="49"/>
      <c r="F117" s="49"/>
      <c r="G117" s="49"/>
      <c r="H117" s="49"/>
      <c r="I117" s="49"/>
      <c r="J117" s="49"/>
      <c r="K117" s="49"/>
      <c r="L117" s="50"/>
      <c r="M117" s="50"/>
      <c r="N117" s="50"/>
      <c r="O117" s="50"/>
      <c r="P117" s="50"/>
      <c r="Q117" s="50"/>
      <c r="R117" s="50"/>
      <c r="S117" s="50"/>
      <c r="T117" s="50"/>
      <c r="U117" s="50"/>
      <c r="V117" s="50"/>
      <c r="W117" s="50"/>
      <c r="X117" s="50"/>
      <c r="Y117" s="50"/>
      <c r="Z117" s="50"/>
      <c r="AA117" s="50"/>
      <c r="AB117" s="50"/>
      <c r="AC117" s="138">
        <f t="shared" ref="AC117" si="442">SUM(D117:AB117)</f>
        <v>0</v>
      </c>
    </row>
    <row r="119" spans="1:51" ht="21" x14ac:dyDescent="0.35">
      <c r="D119" s="210" t="s">
        <v>425</v>
      </c>
      <c r="E119" s="211"/>
      <c r="F119" s="211"/>
      <c r="G119" s="211"/>
      <c r="H119" s="211"/>
      <c r="I119" s="211"/>
      <c r="J119" s="211"/>
      <c r="K119" s="211"/>
      <c r="L119" s="211"/>
      <c r="M119" s="211"/>
      <c r="N119" s="211"/>
      <c r="O119" s="211"/>
      <c r="P119" s="211"/>
      <c r="Q119" s="211"/>
      <c r="R119" s="211"/>
      <c r="S119" s="211"/>
      <c r="T119" s="211"/>
      <c r="U119" s="211"/>
      <c r="V119" s="211"/>
      <c r="W119" s="211"/>
      <c r="X119" s="211"/>
      <c r="Y119" s="211"/>
      <c r="Z119" s="211"/>
      <c r="AA119" s="211"/>
      <c r="AB119" s="211"/>
    </row>
    <row r="120" spans="1:51" ht="15.75" x14ac:dyDescent="0.25">
      <c r="B120" s="36" t="s">
        <v>148</v>
      </c>
      <c r="C120" s="27" t="s">
        <v>106</v>
      </c>
      <c r="D120" s="47"/>
      <c r="E120" s="47"/>
      <c r="F120" s="47"/>
      <c r="G120" s="47"/>
      <c r="H120" s="47"/>
      <c r="I120" s="47"/>
      <c r="J120" s="47"/>
      <c r="K120" s="47"/>
      <c r="L120" s="48">
        <v>4</v>
      </c>
      <c r="M120" s="48">
        <v>3</v>
      </c>
      <c r="N120" s="48">
        <v>4</v>
      </c>
      <c r="O120" s="48">
        <v>4</v>
      </c>
      <c r="P120" s="48">
        <v>4</v>
      </c>
      <c r="Q120" s="48">
        <v>2</v>
      </c>
      <c r="R120" s="48">
        <v>1</v>
      </c>
      <c r="S120" s="48">
        <v>1</v>
      </c>
      <c r="T120" s="48">
        <v>1</v>
      </c>
      <c r="U120" s="48">
        <v>1</v>
      </c>
      <c r="V120" s="48">
        <v>3</v>
      </c>
      <c r="W120" s="48">
        <v>3</v>
      </c>
      <c r="X120" s="48">
        <v>4</v>
      </c>
      <c r="Y120" s="48">
        <v>3</v>
      </c>
      <c r="Z120" s="48">
        <v>1</v>
      </c>
      <c r="AA120" s="48">
        <v>1</v>
      </c>
      <c r="AB120" s="48">
        <v>1</v>
      </c>
      <c r="AC120" s="40">
        <f>SUM(L120:AB120)</f>
        <v>41</v>
      </c>
    </row>
    <row r="121" spans="1:51" ht="15.75" x14ac:dyDescent="0.25">
      <c r="B121" s="26" t="s">
        <v>90</v>
      </c>
      <c r="C121" s="27" t="s">
        <v>103</v>
      </c>
      <c r="D121" s="49"/>
      <c r="E121" s="49"/>
      <c r="F121" s="49"/>
      <c r="G121" s="49"/>
      <c r="H121" s="49"/>
      <c r="I121" s="49"/>
      <c r="J121" s="49"/>
      <c r="K121" s="49"/>
      <c r="L121" s="50"/>
      <c r="M121" s="50"/>
      <c r="N121" s="50"/>
      <c r="O121" s="50"/>
      <c r="P121" s="50"/>
      <c r="Q121" s="50"/>
      <c r="R121" s="50"/>
      <c r="S121" s="50"/>
      <c r="T121" s="50"/>
      <c r="U121" s="50"/>
      <c r="V121" s="50"/>
      <c r="W121" s="50"/>
      <c r="X121" s="50"/>
      <c r="Y121" s="50"/>
      <c r="Z121" s="50"/>
      <c r="AA121" s="50"/>
      <c r="AB121" s="50"/>
      <c r="AC121" s="40">
        <f t="shared" ref="AC121:AC137" si="443">SUM(L121:AB121)</f>
        <v>0</v>
      </c>
    </row>
    <row r="122" spans="1:51" ht="15.75" x14ac:dyDescent="0.25">
      <c r="B122" s="26" t="s">
        <v>91</v>
      </c>
      <c r="C122" s="27" t="s">
        <v>103</v>
      </c>
      <c r="D122" s="49">
        <v>1</v>
      </c>
      <c r="E122" s="49"/>
      <c r="F122" s="49"/>
      <c r="G122" s="49"/>
      <c r="H122" s="49"/>
      <c r="I122" s="49"/>
      <c r="J122" s="49"/>
      <c r="K122" s="49"/>
      <c r="L122" s="50"/>
      <c r="M122" s="50"/>
      <c r="N122" s="50"/>
      <c r="O122" s="50"/>
      <c r="P122" s="50"/>
      <c r="Q122" s="50"/>
      <c r="R122" s="50"/>
      <c r="S122" s="50"/>
      <c r="T122" s="50"/>
      <c r="U122" s="50"/>
      <c r="V122" s="50"/>
      <c r="W122" s="50"/>
      <c r="X122" s="50"/>
      <c r="Y122" s="50"/>
      <c r="Z122" s="50"/>
      <c r="AA122" s="50"/>
      <c r="AB122" s="50"/>
      <c r="AC122" s="40">
        <f t="shared" si="443"/>
        <v>0</v>
      </c>
    </row>
    <row r="123" spans="1:51" ht="15.75" x14ac:dyDescent="0.25">
      <c r="B123" s="26" t="s">
        <v>92</v>
      </c>
      <c r="C123" s="27" t="s">
        <v>103</v>
      </c>
      <c r="D123" s="49"/>
      <c r="E123" s="49">
        <v>1</v>
      </c>
      <c r="F123" s="49"/>
      <c r="G123" s="49"/>
      <c r="H123" s="49"/>
      <c r="I123" s="49"/>
      <c r="J123" s="49"/>
      <c r="K123" s="49"/>
      <c r="L123" s="50"/>
      <c r="M123" s="50"/>
      <c r="N123" s="50"/>
      <c r="O123" s="50"/>
      <c r="P123" s="50"/>
      <c r="Q123" s="50"/>
      <c r="R123" s="50"/>
      <c r="S123" s="50"/>
      <c r="T123" s="50"/>
      <c r="U123" s="50"/>
      <c r="V123" s="50"/>
      <c r="W123" s="50"/>
      <c r="X123" s="50"/>
      <c r="Y123" s="50"/>
      <c r="Z123" s="50"/>
      <c r="AA123" s="50"/>
      <c r="AB123" s="50"/>
      <c r="AC123" s="40">
        <f t="shared" si="443"/>
        <v>0</v>
      </c>
    </row>
    <row r="124" spans="1:51" ht="15.75" x14ac:dyDescent="0.25">
      <c r="B124" s="26" t="s">
        <v>133</v>
      </c>
      <c r="C124" s="27" t="s">
        <v>103</v>
      </c>
      <c r="D124" s="49"/>
      <c r="E124" s="49"/>
      <c r="F124" s="49"/>
      <c r="G124" s="49">
        <v>3</v>
      </c>
      <c r="H124" s="49"/>
      <c r="I124" s="49"/>
      <c r="J124" s="49"/>
      <c r="K124" s="49"/>
      <c r="L124" s="50"/>
      <c r="M124" s="50"/>
      <c r="N124" s="50"/>
      <c r="O124" s="50"/>
      <c r="P124" s="50"/>
      <c r="Q124" s="50"/>
      <c r="R124" s="50"/>
      <c r="S124" s="50"/>
      <c r="T124" s="50"/>
      <c r="U124" s="50"/>
      <c r="V124" s="50"/>
      <c r="W124" s="50"/>
      <c r="X124" s="50"/>
      <c r="Y124" s="50"/>
      <c r="Z124" s="50"/>
      <c r="AA124" s="50"/>
      <c r="AB124" s="50"/>
      <c r="AC124" s="40">
        <f t="shared" si="443"/>
        <v>0</v>
      </c>
    </row>
    <row r="125" spans="1:51" ht="15.75" x14ac:dyDescent="0.25">
      <c r="B125" s="26" t="s">
        <v>134</v>
      </c>
      <c r="C125" s="27" t="s">
        <v>103</v>
      </c>
      <c r="D125" s="49"/>
      <c r="E125" s="49"/>
      <c r="F125" s="49">
        <v>2</v>
      </c>
      <c r="G125" s="49"/>
      <c r="H125" s="49"/>
      <c r="I125" s="49"/>
      <c r="J125" s="49"/>
      <c r="K125" s="49"/>
      <c r="L125" s="50"/>
      <c r="M125" s="50"/>
      <c r="N125" s="50"/>
      <c r="O125" s="50"/>
      <c r="P125" s="50"/>
      <c r="Q125" s="50"/>
      <c r="R125" s="50"/>
      <c r="S125" s="50"/>
      <c r="T125" s="50"/>
      <c r="U125" s="50"/>
      <c r="V125" s="50"/>
      <c r="W125" s="50"/>
      <c r="X125" s="50"/>
      <c r="Y125" s="50"/>
      <c r="Z125" s="50"/>
      <c r="AA125" s="50"/>
      <c r="AB125" s="50"/>
      <c r="AC125" s="40">
        <f t="shared" si="443"/>
        <v>0</v>
      </c>
    </row>
    <row r="126" spans="1:51" ht="15.75" x14ac:dyDescent="0.25">
      <c r="B126" s="26" t="s">
        <v>107</v>
      </c>
      <c r="C126" s="27" t="s">
        <v>103</v>
      </c>
      <c r="D126" s="49"/>
      <c r="E126" s="49"/>
      <c r="F126" s="49"/>
      <c r="G126" s="49"/>
      <c r="H126" s="49"/>
      <c r="I126" s="49"/>
      <c r="J126" s="49"/>
      <c r="K126" s="49"/>
      <c r="L126" s="50"/>
      <c r="M126" s="50"/>
      <c r="N126" s="50"/>
      <c r="O126" s="50"/>
      <c r="P126" s="50"/>
      <c r="Q126" s="50"/>
      <c r="R126" s="50"/>
      <c r="S126" s="50"/>
      <c r="T126" s="50"/>
      <c r="U126" s="50"/>
      <c r="V126" s="50"/>
      <c r="W126" s="50"/>
      <c r="X126" s="50"/>
      <c r="Y126" s="50"/>
      <c r="Z126" s="50"/>
      <c r="AA126" s="50"/>
      <c r="AB126" s="50"/>
      <c r="AC126" s="40">
        <f t="shared" si="443"/>
        <v>0</v>
      </c>
    </row>
    <row r="127" spans="1:51" ht="15.75" x14ac:dyDescent="0.25">
      <c r="B127" s="26" t="s">
        <v>99</v>
      </c>
      <c r="C127" s="27" t="s">
        <v>105</v>
      </c>
      <c r="D127" s="49"/>
      <c r="E127" s="49"/>
      <c r="F127" s="49"/>
      <c r="G127" s="49"/>
      <c r="H127" s="49"/>
      <c r="I127" s="49"/>
      <c r="J127" s="49"/>
      <c r="K127" s="49">
        <v>10</v>
      </c>
      <c r="L127" s="50"/>
      <c r="M127" s="50"/>
      <c r="N127" s="50"/>
      <c r="O127" s="50"/>
      <c r="P127" s="50"/>
      <c r="Q127" s="50"/>
      <c r="R127" s="50"/>
      <c r="S127" s="50"/>
      <c r="T127" s="50"/>
      <c r="U127" s="50"/>
      <c r="V127" s="50"/>
      <c r="W127" s="50"/>
      <c r="X127" s="50"/>
      <c r="Y127" s="50"/>
      <c r="Z127" s="50"/>
      <c r="AA127" s="50"/>
      <c r="AB127" s="50"/>
      <c r="AC127" s="40">
        <f t="shared" si="443"/>
        <v>0</v>
      </c>
    </row>
    <row r="128" spans="1:51" ht="15.75" x14ac:dyDescent="0.25">
      <c r="B128" s="26" t="s">
        <v>100</v>
      </c>
      <c r="C128" s="27" t="s">
        <v>105</v>
      </c>
      <c r="D128" s="49"/>
      <c r="E128" s="49"/>
      <c r="F128" s="49"/>
      <c r="G128" s="49"/>
      <c r="H128" s="49"/>
      <c r="I128" s="49"/>
      <c r="J128" s="49">
        <v>3</v>
      </c>
      <c r="K128" s="49"/>
      <c r="L128" s="50"/>
      <c r="M128" s="50"/>
      <c r="N128" s="50"/>
      <c r="O128" s="50"/>
      <c r="P128" s="50"/>
      <c r="Q128" s="50"/>
      <c r="R128" s="50"/>
      <c r="S128" s="50"/>
      <c r="T128" s="50"/>
      <c r="U128" s="50"/>
      <c r="V128" s="50"/>
      <c r="W128" s="50"/>
      <c r="X128" s="50"/>
      <c r="Y128" s="50"/>
      <c r="Z128" s="50"/>
      <c r="AA128" s="50"/>
      <c r="AB128" s="50"/>
      <c r="AC128" s="40">
        <f t="shared" si="443"/>
        <v>0</v>
      </c>
    </row>
    <row r="129" spans="2:29" ht="15.75" x14ac:dyDescent="0.25">
      <c r="B129" s="26" t="s">
        <v>101</v>
      </c>
      <c r="C129" s="27" t="s">
        <v>106</v>
      </c>
      <c r="D129" s="49">
        <v>2</v>
      </c>
      <c r="E129" s="49">
        <v>3</v>
      </c>
      <c r="F129" s="49"/>
      <c r="G129" s="49">
        <v>2</v>
      </c>
      <c r="H129" s="49">
        <v>3</v>
      </c>
      <c r="I129" s="49"/>
      <c r="J129" s="49"/>
      <c r="K129" s="49"/>
      <c r="L129" s="50"/>
      <c r="M129" s="50"/>
      <c r="N129" s="50"/>
      <c r="O129" s="50"/>
      <c r="P129" s="50"/>
      <c r="Q129" s="50"/>
      <c r="R129" s="50"/>
      <c r="S129" s="50"/>
      <c r="T129" s="50"/>
      <c r="U129" s="50"/>
      <c r="V129" s="50"/>
      <c r="W129" s="50"/>
      <c r="X129" s="50"/>
      <c r="Y129" s="50"/>
      <c r="Z129" s="50"/>
      <c r="AA129" s="50"/>
      <c r="AB129" s="50"/>
      <c r="AC129" s="40">
        <f t="shared" si="443"/>
        <v>0</v>
      </c>
    </row>
    <row r="130" spans="2:29" ht="15.75" x14ac:dyDescent="0.25">
      <c r="B130" s="26" t="s">
        <v>151</v>
      </c>
      <c r="C130" s="27" t="s">
        <v>104</v>
      </c>
      <c r="D130" s="49"/>
      <c r="E130" s="49"/>
      <c r="F130" s="49"/>
      <c r="G130" s="49"/>
      <c r="H130" s="49"/>
      <c r="I130" s="49"/>
      <c r="J130" s="49"/>
      <c r="K130" s="49"/>
      <c r="L130" s="50"/>
      <c r="M130" s="50"/>
      <c r="N130" s="50"/>
      <c r="O130" s="50"/>
      <c r="P130" s="50"/>
      <c r="Q130" s="50"/>
      <c r="R130" s="50"/>
      <c r="S130" s="50"/>
      <c r="T130" s="50"/>
      <c r="U130" s="50"/>
      <c r="V130" s="50"/>
      <c r="W130" s="50"/>
      <c r="X130" s="50"/>
      <c r="Y130" s="50"/>
      <c r="Z130" s="50"/>
      <c r="AA130" s="50"/>
      <c r="AB130" s="50"/>
      <c r="AC130" s="40">
        <f t="shared" si="443"/>
        <v>0</v>
      </c>
    </row>
    <row r="131" spans="2:29" ht="15.75" x14ac:dyDescent="0.25">
      <c r="B131" s="26" t="s">
        <v>152</v>
      </c>
      <c r="C131" s="27" t="s">
        <v>104</v>
      </c>
      <c r="D131" s="49"/>
      <c r="E131" s="49"/>
      <c r="F131" s="49"/>
      <c r="G131" s="49"/>
      <c r="H131" s="49"/>
      <c r="I131" s="49">
        <v>1</v>
      </c>
      <c r="J131" s="49"/>
      <c r="K131" s="49"/>
      <c r="L131" s="50"/>
      <c r="M131" s="50"/>
      <c r="N131" s="50"/>
      <c r="O131" s="50"/>
      <c r="P131" s="50"/>
      <c r="Q131" s="50"/>
      <c r="R131" s="50"/>
      <c r="S131" s="50"/>
      <c r="T131" s="50"/>
      <c r="U131" s="50"/>
      <c r="V131" s="50"/>
      <c r="W131" s="50"/>
      <c r="X131" s="50"/>
      <c r="Y131" s="50"/>
      <c r="Z131" s="50"/>
      <c r="AA131" s="50"/>
      <c r="AB131" s="50"/>
      <c r="AC131" s="40">
        <f t="shared" si="443"/>
        <v>0</v>
      </c>
    </row>
    <row r="132" spans="2:29" ht="15.75" x14ac:dyDescent="0.25">
      <c r="B132" s="26" t="s">
        <v>153</v>
      </c>
      <c r="C132" s="27" t="s">
        <v>104</v>
      </c>
      <c r="D132" s="49"/>
      <c r="E132" s="49"/>
      <c r="F132" s="49"/>
      <c r="G132" s="49"/>
      <c r="H132" s="49"/>
      <c r="I132" s="49"/>
      <c r="J132" s="49"/>
      <c r="K132" s="49"/>
      <c r="L132" s="50"/>
      <c r="M132" s="50"/>
      <c r="N132" s="50"/>
      <c r="O132" s="50"/>
      <c r="P132" s="50"/>
      <c r="Q132" s="50"/>
      <c r="R132" s="50"/>
      <c r="S132" s="50"/>
      <c r="T132" s="50"/>
      <c r="U132" s="50"/>
      <c r="V132" s="50"/>
      <c r="W132" s="50"/>
      <c r="X132" s="50"/>
      <c r="Y132" s="50"/>
      <c r="Z132" s="50"/>
      <c r="AA132" s="50"/>
      <c r="AB132" s="50"/>
      <c r="AC132" s="40">
        <f t="shared" si="443"/>
        <v>0</v>
      </c>
    </row>
    <row r="133" spans="2:29" ht="15.75" x14ac:dyDescent="0.25">
      <c r="B133" s="26" t="s">
        <v>154</v>
      </c>
      <c r="C133" s="27" t="s">
        <v>104</v>
      </c>
      <c r="D133" s="49"/>
      <c r="E133" s="49"/>
      <c r="F133" s="49"/>
      <c r="G133" s="49"/>
      <c r="H133" s="49"/>
      <c r="I133" s="49"/>
      <c r="J133" s="49"/>
      <c r="K133" s="49"/>
      <c r="L133" s="50"/>
      <c r="M133" s="50"/>
      <c r="N133" s="50"/>
      <c r="O133" s="50"/>
      <c r="P133" s="50"/>
      <c r="Q133" s="50"/>
      <c r="R133" s="50"/>
      <c r="S133" s="50"/>
      <c r="T133" s="50"/>
      <c r="U133" s="50"/>
      <c r="V133" s="50"/>
      <c r="W133" s="50"/>
      <c r="X133" s="50"/>
      <c r="Y133" s="50"/>
      <c r="Z133" s="50"/>
      <c r="AA133" s="50"/>
      <c r="AB133" s="50"/>
      <c r="AC133" s="40">
        <f t="shared" si="443"/>
        <v>0</v>
      </c>
    </row>
    <row r="134" spans="2:29" ht="15.75" x14ac:dyDescent="0.25">
      <c r="B134" s="26" t="s">
        <v>155</v>
      </c>
      <c r="C134" s="27" t="s">
        <v>104</v>
      </c>
      <c r="D134" s="49"/>
      <c r="E134" s="49"/>
      <c r="F134" s="49"/>
      <c r="G134" s="49"/>
      <c r="H134" s="49"/>
      <c r="I134" s="49"/>
      <c r="J134" s="49"/>
      <c r="K134" s="49"/>
      <c r="L134" s="50"/>
      <c r="M134" s="50"/>
      <c r="N134" s="50"/>
      <c r="O134" s="50"/>
      <c r="P134" s="50"/>
      <c r="Q134" s="50"/>
      <c r="R134" s="50"/>
      <c r="S134" s="50"/>
      <c r="T134" s="50"/>
      <c r="U134" s="50"/>
      <c r="V134" s="50"/>
      <c r="W134" s="50"/>
      <c r="X134" s="50"/>
      <c r="Y134" s="50"/>
      <c r="Z134" s="50"/>
      <c r="AA134" s="50"/>
      <c r="AB134" s="50"/>
      <c r="AC134" s="40">
        <f t="shared" si="443"/>
        <v>0</v>
      </c>
    </row>
    <row r="135" spans="2:29" ht="15.75" x14ac:dyDescent="0.25">
      <c r="B135" s="26" t="s">
        <v>156</v>
      </c>
      <c r="C135" s="27" t="s">
        <v>104</v>
      </c>
      <c r="D135" s="49"/>
      <c r="E135" s="49"/>
      <c r="F135" s="49"/>
      <c r="G135" s="49"/>
      <c r="H135" s="49">
        <v>1</v>
      </c>
      <c r="I135" s="49"/>
      <c r="J135" s="49"/>
      <c r="K135" s="49"/>
      <c r="L135" s="50"/>
      <c r="M135" s="50"/>
      <c r="N135" s="50"/>
      <c r="O135" s="50"/>
      <c r="P135" s="50"/>
      <c r="Q135" s="50"/>
      <c r="R135" s="50"/>
      <c r="S135" s="50"/>
      <c r="T135" s="50"/>
      <c r="U135" s="50"/>
      <c r="V135" s="50"/>
      <c r="W135" s="50"/>
      <c r="X135" s="50"/>
      <c r="Y135" s="50"/>
      <c r="Z135" s="50"/>
      <c r="AA135" s="50"/>
      <c r="AB135" s="50"/>
      <c r="AC135" s="40">
        <f t="shared" si="443"/>
        <v>0</v>
      </c>
    </row>
    <row r="136" spans="2:29" ht="15.75" x14ac:dyDescent="0.25">
      <c r="B136" s="26" t="s">
        <v>157</v>
      </c>
      <c r="C136" s="27" t="s">
        <v>104</v>
      </c>
      <c r="D136" s="49"/>
      <c r="E136" s="49"/>
      <c r="F136" s="49"/>
      <c r="G136" s="49"/>
      <c r="H136" s="49"/>
      <c r="I136" s="49"/>
      <c r="J136" s="49"/>
      <c r="K136" s="49"/>
      <c r="L136" s="50"/>
      <c r="M136" s="50"/>
      <c r="N136" s="50"/>
      <c r="O136" s="50"/>
      <c r="P136" s="50"/>
      <c r="Q136" s="50"/>
      <c r="R136" s="50"/>
      <c r="S136" s="50"/>
      <c r="T136" s="50"/>
      <c r="U136" s="50"/>
      <c r="V136" s="50"/>
      <c r="W136" s="50"/>
      <c r="X136" s="50"/>
      <c r="Y136" s="50"/>
      <c r="Z136" s="50"/>
      <c r="AA136" s="50"/>
      <c r="AB136" s="50"/>
      <c r="AC136" s="40">
        <f t="shared" si="443"/>
        <v>0</v>
      </c>
    </row>
    <row r="137" spans="2:29" ht="15.75" x14ac:dyDescent="0.25">
      <c r="B137" s="26" t="s">
        <v>158</v>
      </c>
      <c r="C137" s="27" t="s">
        <v>104</v>
      </c>
      <c r="D137" s="49"/>
      <c r="E137" s="49"/>
      <c r="F137" s="49"/>
      <c r="G137" s="49"/>
      <c r="H137" s="49"/>
      <c r="I137" s="49"/>
      <c r="J137" s="49"/>
      <c r="K137" s="49"/>
      <c r="L137" s="50"/>
      <c r="M137" s="50"/>
      <c r="N137" s="50"/>
      <c r="O137" s="50"/>
      <c r="P137" s="50"/>
      <c r="Q137" s="50"/>
      <c r="R137" s="50"/>
      <c r="S137" s="50"/>
      <c r="T137" s="50"/>
      <c r="U137" s="50"/>
      <c r="V137" s="50"/>
      <c r="W137" s="50"/>
      <c r="X137" s="50"/>
      <c r="Y137" s="50"/>
      <c r="Z137" s="50"/>
      <c r="AA137" s="50"/>
      <c r="AB137" s="50"/>
      <c r="AC137" s="40">
        <f t="shared" si="443"/>
        <v>0</v>
      </c>
    </row>
  </sheetData>
  <mergeCells count="127">
    <mergeCell ref="B8:C8"/>
    <mergeCell ref="B9:C9"/>
    <mergeCell ref="B10:C10"/>
    <mergeCell ref="B11:C11"/>
    <mergeCell ref="B12:C12"/>
    <mergeCell ref="B13:C13"/>
    <mergeCell ref="A24:A25"/>
    <mergeCell ref="B24:B25"/>
    <mergeCell ref="A26:A27"/>
    <mergeCell ref="B26:B27"/>
    <mergeCell ref="A28:A29"/>
    <mergeCell ref="B28:B29"/>
    <mergeCell ref="A18:A19"/>
    <mergeCell ref="B18:B19"/>
    <mergeCell ref="A20:A21"/>
    <mergeCell ref="B20:B21"/>
    <mergeCell ref="A22:A23"/>
    <mergeCell ref="B22:B23"/>
    <mergeCell ref="A36:A37"/>
    <mergeCell ref="B36:B37"/>
    <mergeCell ref="A38:A39"/>
    <mergeCell ref="B38:B39"/>
    <mergeCell ref="A40:A41"/>
    <mergeCell ref="B40:B41"/>
    <mergeCell ref="A30:A31"/>
    <mergeCell ref="B30:B31"/>
    <mergeCell ref="A32:A33"/>
    <mergeCell ref="B32:B33"/>
    <mergeCell ref="A34:A35"/>
    <mergeCell ref="B34:B35"/>
    <mergeCell ref="A48:A49"/>
    <mergeCell ref="B48:B49"/>
    <mergeCell ref="A50:A51"/>
    <mergeCell ref="B50:B51"/>
    <mergeCell ref="A52:A53"/>
    <mergeCell ref="B52:B53"/>
    <mergeCell ref="A42:A43"/>
    <mergeCell ref="B42:B43"/>
    <mergeCell ref="A44:A45"/>
    <mergeCell ref="B44:B45"/>
    <mergeCell ref="A46:A47"/>
    <mergeCell ref="B46:B47"/>
    <mergeCell ref="A60:A61"/>
    <mergeCell ref="B60:B61"/>
    <mergeCell ref="A62:A63"/>
    <mergeCell ref="B62:B63"/>
    <mergeCell ref="A64:A65"/>
    <mergeCell ref="B64:B65"/>
    <mergeCell ref="A54:A55"/>
    <mergeCell ref="B54:B55"/>
    <mergeCell ref="A56:A57"/>
    <mergeCell ref="B56:B57"/>
    <mergeCell ref="A58:A59"/>
    <mergeCell ref="B58:B59"/>
    <mergeCell ref="A72:A73"/>
    <mergeCell ref="B72:B73"/>
    <mergeCell ref="A74:A75"/>
    <mergeCell ref="B74:B75"/>
    <mergeCell ref="A76:A77"/>
    <mergeCell ref="B76:B77"/>
    <mergeCell ref="A66:A67"/>
    <mergeCell ref="B66:B67"/>
    <mergeCell ref="A68:A69"/>
    <mergeCell ref="B68:B69"/>
    <mergeCell ref="A70:A71"/>
    <mergeCell ref="B70:B71"/>
    <mergeCell ref="B84:B85"/>
    <mergeCell ref="A86:A87"/>
    <mergeCell ref="B86:B87"/>
    <mergeCell ref="A88:A89"/>
    <mergeCell ref="B88:B89"/>
    <mergeCell ref="A78:A79"/>
    <mergeCell ref="B78:B79"/>
    <mergeCell ref="A80:A81"/>
    <mergeCell ref="B80:B81"/>
    <mergeCell ref="A82:A83"/>
    <mergeCell ref="B82:B83"/>
    <mergeCell ref="D119:AB119"/>
    <mergeCell ref="A108:A109"/>
    <mergeCell ref="B108:B109"/>
    <mergeCell ref="A110:A111"/>
    <mergeCell ref="B110:B111"/>
    <mergeCell ref="A112:A113"/>
    <mergeCell ref="B112:B113"/>
    <mergeCell ref="A102:A103"/>
    <mergeCell ref="B102:B103"/>
    <mergeCell ref="A104:A105"/>
    <mergeCell ref="B104:B105"/>
    <mergeCell ref="A106:A107"/>
    <mergeCell ref="B106:B107"/>
    <mergeCell ref="D2:Z2"/>
    <mergeCell ref="D3:Z3"/>
    <mergeCell ref="D4:Z4"/>
    <mergeCell ref="D1:Z1"/>
    <mergeCell ref="AL15:AM15"/>
    <mergeCell ref="A114:A115"/>
    <mergeCell ref="B114:B115"/>
    <mergeCell ref="A116:A117"/>
    <mergeCell ref="B116:B117"/>
    <mergeCell ref="D6:AB6"/>
    <mergeCell ref="D7:AB7"/>
    <mergeCell ref="A96:A97"/>
    <mergeCell ref="B96:B97"/>
    <mergeCell ref="A98:A99"/>
    <mergeCell ref="B98:B99"/>
    <mergeCell ref="A100:A101"/>
    <mergeCell ref="B100:B101"/>
    <mergeCell ref="A90:A91"/>
    <mergeCell ref="B90:B91"/>
    <mergeCell ref="A92:A93"/>
    <mergeCell ref="B92:B93"/>
    <mergeCell ref="A94:A95"/>
    <mergeCell ref="B94:B95"/>
    <mergeCell ref="A84:A85"/>
    <mergeCell ref="AX16:AY16"/>
    <mergeCell ref="AL16:AM16"/>
    <mergeCell ref="AN16:AO16"/>
    <mergeCell ref="AP16:AQ16"/>
    <mergeCell ref="AR16:AS16"/>
    <mergeCell ref="AT16:AU16"/>
    <mergeCell ref="AV16:AW16"/>
    <mergeCell ref="AN15:AO15"/>
    <mergeCell ref="AP15:AQ15"/>
    <mergeCell ref="AR15:AS15"/>
    <mergeCell ref="AT15:AU15"/>
    <mergeCell ref="AV15:AW15"/>
    <mergeCell ref="AX15:AY15"/>
  </mergeCells>
  <conditionalFormatting sqref="AC18:AE18 AC20:AE20 AC22:AE22 AC24:AE24 AC26:AE26 AC28:AE28 AC30:AE30 AC32:AE32 AC34:AE34 AC36:AE36 AC38:AE38 AC40:AE40 AC42:AE42 AC44:AE44 AC46:AE46 AC48:AE48 AC50:AE50 AC52:AE52 AC54:AE54 AC56:AE56 AC58:AE58 AC60:AE60 AC62:AE62 AC64:AE64 AC66:AE66 AC68:AE68 AC70:AE70 AC72:AE72 AC74:AE74 AC76:AE76 AC78:AE78 AC80:AE80 AC82:AE82 AC84:AE84 AC86:AE86 AC88:AE88 AC90:AE90 AC92:AE92 AC94:AE94 AC96:AE96 AC98:AE98 AC100:AE100 AC102:AE102 AC104:AE104 AC106:AE106 AC108:AE108 AC110:AE110 AC112:AE112 AC114:AE114 AC116:AE116">
    <cfRule type="cellIs" dxfId="32" priority="1" operator="equal">
      <formula>"FAIL"</formula>
    </cfRule>
  </conditionalFormatting>
  <dataValidations count="1">
    <dataValidation type="whole" allowBlank="1" showInputMessage="1" showErrorMessage="1" errorTitle="Bonus out of range" error="The bonus Carrots you awarded exceeds the minimum and/or maximum limit for this Task! Enter the correct value (only integer valueas are accepted)." sqref="D117:AB117 D19:AB19 D23:AB23 D25:AB25 D27:AB27 D29:AB29 D31:AB31 D33:AB33 D35:AB35 D37:AB37 D39:AB39 D41:AB41 D43:AB43 D45:AB45 D47:AB47 D49:AB49 D51:AB51 D53:AB53 D55:AB55 D57:AB57 D59:AB59 D61:AB61 D63:AB63 D65:AB65 D67:AB67 D69:AB69 D71:AB71 D73:AB73 D75:AB75 D77:AB77 D79:AB79 D81:AB81 D83:AB83 D85:AB85 D87:AB87 D89:AB89 D91:AB91 D93:AB93 D95:AB95 D97:AB97 D99:AB99 D101:AB101 D103:AB103 D105:AB105 D107:AB107 D109:AB109 D111:AB111 D113:AB113 D115:AB115 D21:AB21" xr:uid="{98A51AC5-60B0-4378-853C-BE1BB4787930}">
      <formula1>D$15</formula1>
      <formula2>D$16</formula2>
    </dataValidation>
  </dataValidations>
  <pageMargins left="0.7" right="0.7" top="0.75" bottom="0.75" header="0.3" footer="0.3"/>
  <pageSetup paperSize="9" orientation="portrait" horizontalDpi="4294967293"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960F9E52-2FCE-4D4A-80F6-EB6EDDC68563}">
          <x14:formula1>
            <xm:f>Controls!$A$8:$A$14</xm:f>
          </x14:formula1>
          <xm:sqref>D116:AB116 D20:AB20 D22:AB22 D24:AB24 D26:AB26 D28:AB28 D30:AB30 D32:AB32 D34:AB34 D36:AB36 D38:AB38 D40:AB40 D42:AB42 D44:AB44 D46:AB46 D48:AB48 D50:AB50 D52:AB52 D54:AB54 D56:AB56 D58:AB58 D60:AB60 D62:AB62 D64:AB64 D66:AB66 D68:AB68 D70:AB70 D72:AB72 D74:AB74 D76:AB76 D78:AB78 D80:AB80 D82:AB82 D84:AB84 D86:AB86 D88:AB88 D90:AB90 D92:AB92 D94:AB94 D96:AB96 D98:AB98 D100:AB100 D102:AB102 D104:AB104 D106:AB106 D108:AB108 D110:AB110 D112:AB112 D114:AB114 D18:AB18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7FAE6-1541-49AF-AF46-B302386BDE5D}">
  <sheetPr codeName="Arkusz10">
    <tabColor theme="7" tint="0.79998168889431442"/>
  </sheetPr>
  <dimension ref="A1:AD35"/>
  <sheetViews>
    <sheetView zoomScale="80" zoomScaleNormal="80" workbookViewId="0">
      <pane xSplit="3" ySplit="13" topLeftCell="D14" activePane="bottomRight" state="frozen"/>
      <selection pane="topRight" activeCell="D1" sqref="D1"/>
      <selection pane="bottomLeft" activeCell="A10" sqref="A10"/>
      <selection pane="bottomRight" activeCell="X18" sqref="X18"/>
    </sheetView>
  </sheetViews>
  <sheetFormatPr defaultRowHeight="15" x14ac:dyDescent="0.25"/>
  <cols>
    <col min="1" max="1" width="14.7109375" customWidth="1"/>
    <col min="2" max="2" width="26.28515625" customWidth="1"/>
    <col min="3" max="3" width="7.28515625" bestFit="1" customWidth="1"/>
    <col min="4" max="28" width="6.28515625" customWidth="1"/>
    <col min="29" max="30" width="11.7109375" customWidth="1"/>
    <col min="31" max="40" width="5.7109375" customWidth="1"/>
    <col min="41" max="42" width="11.7109375" customWidth="1"/>
    <col min="43" max="74" width="5.7109375" customWidth="1"/>
  </cols>
  <sheetData>
    <row r="1" spans="1:30" ht="15.75" x14ac:dyDescent="0.25">
      <c r="D1" s="189" t="s">
        <v>293</v>
      </c>
      <c r="E1" s="190"/>
      <c r="F1" s="190"/>
      <c r="G1" s="190"/>
      <c r="H1" s="190"/>
      <c r="I1" s="190"/>
      <c r="J1" s="190"/>
      <c r="K1" s="190"/>
      <c r="L1" s="190"/>
      <c r="M1" s="190"/>
      <c r="N1" s="190"/>
      <c r="O1" s="190"/>
      <c r="P1" s="190"/>
      <c r="Q1" s="190"/>
      <c r="R1" s="190"/>
      <c r="S1" s="190"/>
      <c r="T1" s="190"/>
      <c r="U1" s="190"/>
      <c r="V1" s="190"/>
      <c r="W1" s="190"/>
      <c r="X1" s="190"/>
      <c r="Y1" s="190"/>
      <c r="Z1" s="190"/>
      <c r="AA1" s="190"/>
    </row>
    <row r="2" spans="1:30" ht="31.9" customHeight="1" x14ac:dyDescent="0.25">
      <c r="D2" s="185" t="s">
        <v>454</v>
      </c>
      <c r="E2" s="186"/>
      <c r="F2" s="186"/>
      <c r="G2" s="186"/>
      <c r="H2" s="186"/>
      <c r="I2" s="186"/>
      <c r="J2" s="186"/>
      <c r="K2" s="186"/>
      <c r="L2" s="186"/>
      <c r="M2" s="186"/>
      <c r="N2" s="186"/>
      <c r="O2" s="186"/>
      <c r="P2" s="186"/>
      <c r="Q2" s="186"/>
      <c r="R2" s="186"/>
      <c r="S2" s="186"/>
      <c r="T2" s="186"/>
      <c r="U2" s="186"/>
      <c r="V2" s="186"/>
      <c r="W2" s="186"/>
      <c r="X2" s="186"/>
      <c r="Y2" s="186"/>
      <c r="Z2" s="186"/>
      <c r="AA2" s="187"/>
    </row>
    <row r="3" spans="1:30" ht="46.9" customHeight="1" x14ac:dyDescent="0.25">
      <c r="D3" s="177" t="s">
        <v>453</v>
      </c>
      <c r="E3" s="178"/>
      <c r="F3" s="178"/>
      <c r="G3" s="178"/>
      <c r="H3" s="178"/>
      <c r="I3" s="178"/>
      <c r="J3" s="178"/>
      <c r="K3" s="178"/>
      <c r="L3" s="178"/>
      <c r="M3" s="178"/>
      <c r="N3" s="178"/>
      <c r="O3" s="178"/>
      <c r="P3" s="178"/>
      <c r="Q3" s="178"/>
      <c r="R3" s="178"/>
      <c r="S3" s="178"/>
      <c r="T3" s="178"/>
      <c r="U3" s="178"/>
      <c r="V3" s="178"/>
      <c r="W3" s="178"/>
      <c r="X3" s="178"/>
      <c r="Y3" s="178"/>
      <c r="Z3" s="178"/>
      <c r="AA3" s="179"/>
    </row>
    <row r="5" spans="1:30" ht="21" x14ac:dyDescent="0.35">
      <c r="D5" s="206" t="s">
        <v>184</v>
      </c>
      <c r="E5" s="206"/>
      <c r="F5" s="206"/>
      <c r="G5" s="206"/>
      <c r="H5" s="206"/>
      <c r="I5" s="206"/>
      <c r="J5" s="206"/>
      <c r="K5" s="206"/>
      <c r="L5" s="206"/>
      <c r="M5" s="206"/>
      <c r="N5" s="206"/>
      <c r="O5" s="206"/>
      <c r="P5" s="206"/>
      <c r="Q5" s="206"/>
      <c r="R5" s="206"/>
      <c r="S5" s="206"/>
      <c r="T5" s="206"/>
      <c r="U5" s="206"/>
      <c r="V5" s="206"/>
      <c r="W5" s="206"/>
      <c r="X5" s="206"/>
      <c r="Y5" s="206"/>
      <c r="Z5" s="206"/>
      <c r="AA5" s="206"/>
      <c r="AB5" s="206"/>
    </row>
    <row r="6" spans="1:30" ht="21" x14ac:dyDescent="0.35">
      <c r="D6" s="207" t="s">
        <v>145</v>
      </c>
      <c r="E6" s="208"/>
      <c r="F6" s="208"/>
      <c r="G6" s="208"/>
      <c r="H6" s="208"/>
      <c r="I6" s="208"/>
      <c r="J6" s="208"/>
      <c r="K6" s="208"/>
      <c r="L6" s="208"/>
      <c r="M6" s="208"/>
      <c r="N6" s="208"/>
      <c r="O6" s="208"/>
      <c r="P6" s="208"/>
      <c r="Q6" s="208"/>
      <c r="R6" s="208"/>
      <c r="S6" s="208"/>
      <c r="T6" s="208"/>
      <c r="U6" s="208"/>
      <c r="V6" s="208"/>
      <c r="W6" s="208"/>
      <c r="X6" s="208"/>
      <c r="Y6" s="208"/>
      <c r="Z6" s="208"/>
      <c r="AA6" s="208"/>
      <c r="AB6" s="209"/>
    </row>
    <row r="7" spans="1:30" x14ac:dyDescent="0.25">
      <c r="B7" s="198" t="s">
        <v>170</v>
      </c>
      <c r="C7" s="198"/>
      <c r="D7" s="157" t="s">
        <v>185</v>
      </c>
      <c r="E7" s="157" t="s">
        <v>186</v>
      </c>
      <c r="F7" s="157" t="s">
        <v>187</v>
      </c>
      <c r="G7" s="157" t="s">
        <v>188</v>
      </c>
      <c r="H7" s="157" t="s">
        <v>189</v>
      </c>
      <c r="I7" s="157" t="s">
        <v>190</v>
      </c>
      <c r="J7" s="157" t="s">
        <v>191</v>
      </c>
      <c r="K7" s="157" t="s">
        <v>192</v>
      </c>
      <c r="L7" s="157" t="s">
        <v>193</v>
      </c>
      <c r="M7" s="157" t="s">
        <v>194</v>
      </c>
      <c r="N7" s="157" t="s">
        <v>195</v>
      </c>
      <c r="O7" s="157" t="s">
        <v>196</v>
      </c>
      <c r="P7" s="157" t="s">
        <v>197</v>
      </c>
      <c r="Q7" s="157" t="s">
        <v>198</v>
      </c>
      <c r="R7" s="157" t="s">
        <v>199</v>
      </c>
      <c r="S7" s="157" t="s">
        <v>200</v>
      </c>
      <c r="T7" s="157" t="s">
        <v>201</v>
      </c>
      <c r="U7" s="157" t="s">
        <v>202</v>
      </c>
      <c r="V7" s="157" t="s">
        <v>203</v>
      </c>
      <c r="W7" s="157" t="s">
        <v>204</v>
      </c>
      <c r="X7" s="157" t="s">
        <v>205</v>
      </c>
      <c r="Y7" s="157" t="s">
        <v>206</v>
      </c>
      <c r="Z7" s="157" t="s">
        <v>207</v>
      </c>
      <c r="AA7" s="157" t="s">
        <v>208</v>
      </c>
      <c r="AB7" s="157" t="s">
        <v>209</v>
      </c>
    </row>
    <row r="8" spans="1:30" ht="130.9" customHeight="1" x14ac:dyDescent="0.25">
      <c r="B8" s="198" t="s">
        <v>171</v>
      </c>
      <c r="C8" s="198"/>
      <c r="D8" s="45" t="s">
        <v>14</v>
      </c>
      <c r="E8" s="45" t="s">
        <v>15</v>
      </c>
      <c r="F8" s="45" t="s">
        <v>16</v>
      </c>
      <c r="G8" s="45" t="s">
        <v>17</v>
      </c>
      <c r="H8" s="45" t="s">
        <v>29</v>
      </c>
      <c r="I8" s="45" t="s">
        <v>30</v>
      </c>
      <c r="J8" s="45" t="s">
        <v>31</v>
      </c>
      <c r="K8" s="45" t="s">
        <v>32</v>
      </c>
      <c r="L8" s="46" t="s">
        <v>18</v>
      </c>
      <c r="M8" s="46" t="s">
        <v>19</v>
      </c>
      <c r="N8" s="46" t="s">
        <v>20</v>
      </c>
      <c r="O8" s="46" t="s">
        <v>21</v>
      </c>
      <c r="P8" s="46" t="s">
        <v>22</v>
      </c>
      <c r="Q8" s="46" t="s">
        <v>24</v>
      </c>
      <c r="R8" s="46" t="s">
        <v>25</v>
      </c>
      <c r="S8" s="46" t="s">
        <v>26</v>
      </c>
      <c r="T8" s="46" t="s">
        <v>27</v>
      </c>
      <c r="U8" s="46" t="s">
        <v>28</v>
      </c>
      <c r="V8" s="46" t="s">
        <v>33</v>
      </c>
      <c r="W8" s="46" t="s">
        <v>34</v>
      </c>
      <c r="X8" s="46" t="s">
        <v>35</v>
      </c>
      <c r="Y8" s="46" t="s">
        <v>36</v>
      </c>
      <c r="Z8" s="46" t="s">
        <v>37</v>
      </c>
      <c r="AA8" s="46" t="s">
        <v>38</v>
      </c>
      <c r="AB8" s="46" t="s">
        <v>39</v>
      </c>
    </row>
    <row r="9" spans="1:30" x14ac:dyDescent="0.25">
      <c r="B9" s="198" t="s">
        <v>162</v>
      </c>
      <c r="C9" s="198"/>
      <c r="D9" s="11" t="s">
        <v>146</v>
      </c>
      <c r="E9" s="11" t="s">
        <v>146</v>
      </c>
      <c r="F9" s="11" t="s">
        <v>146</v>
      </c>
      <c r="G9" s="11" t="s">
        <v>146</v>
      </c>
      <c r="H9" s="11" t="s">
        <v>146</v>
      </c>
      <c r="I9" s="11" t="s">
        <v>146</v>
      </c>
      <c r="J9" s="11" t="s">
        <v>146</v>
      </c>
      <c r="K9" s="11" t="s">
        <v>146</v>
      </c>
      <c r="L9" s="4" t="s">
        <v>7</v>
      </c>
      <c r="M9" s="4" t="s">
        <v>7</v>
      </c>
      <c r="N9" s="4" t="s">
        <v>7</v>
      </c>
      <c r="O9" s="4" t="s">
        <v>7</v>
      </c>
      <c r="P9" s="4" t="s">
        <v>7</v>
      </c>
      <c r="Q9" s="4" t="s">
        <v>7</v>
      </c>
      <c r="R9" s="4" t="s">
        <v>7</v>
      </c>
      <c r="S9" s="4" t="s">
        <v>7</v>
      </c>
      <c r="T9" s="4" t="s">
        <v>7</v>
      </c>
      <c r="U9" s="4" t="s">
        <v>7</v>
      </c>
      <c r="V9" s="4" t="s">
        <v>7</v>
      </c>
      <c r="W9" s="4" t="s">
        <v>7</v>
      </c>
      <c r="X9" s="4" t="s">
        <v>7</v>
      </c>
      <c r="Y9" s="4" t="s">
        <v>7</v>
      </c>
      <c r="Z9" s="4" t="s">
        <v>7</v>
      </c>
      <c r="AA9" s="4" t="s">
        <v>7</v>
      </c>
      <c r="AB9" s="4" t="s">
        <v>7</v>
      </c>
    </row>
    <row r="10" spans="1:30" x14ac:dyDescent="0.25">
      <c r="B10" s="198" t="s">
        <v>163</v>
      </c>
      <c r="C10" s="198"/>
      <c r="D10" s="11" t="s">
        <v>3</v>
      </c>
      <c r="E10" s="11" t="s">
        <v>3</v>
      </c>
      <c r="F10" s="11" t="s">
        <v>3</v>
      </c>
      <c r="G10" s="11" t="s">
        <v>3</v>
      </c>
      <c r="H10" s="11" t="s">
        <v>3</v>
      </c>
      <c r="I10" s="11" t="s">
        <v>1</v>
      </c>
      <c r="J10" s="11" t="s">
        <v>1</v>
      </c>
      <c r="K10" s="11" t="s">
        <v>1</v>
      </c>
      <c r="L10" s="4" t="s">
        <v>3</v>
      </c>
      <c r="M10" s="4" t="s">
        <v>3</v>
      </c>
      <c r="N10" s="4" t="s">
        <v>3</v>
      </c>
      <c r="O10" s="4" t="s">
        <v>3</v>
      </c>
      <c r="P10" s="4" t="s">
        <v>3</v>
      </c>
      <c r="Q10" s="4" t="s">
        <v>3</v>
      </c>
      <c r="R10" s="4" t="s">
        <v>3</v>
      </c>
      <c r="S10" s="4" t="s">
        <v>3</v>
      </c>
      <c r="T10" s="4" t="s">
        <v>1</v>
      </c>
      <c r="U10" s="4" t="s">
        <v>3</v>
      </c>
      <c r="V10" s="4" t="s">
        <v>1</v>
      </c>
      <c r="W10" s="4" t="s">
        <v>1</v>
      </c>
      <c r="X10" s="4" t="s">
        <v>3</v>
      </c>
      <c r="Y10" s="4" t="s">
        <v>3</v>
      </c>
      <c r="Z10" s="4" t="s">
        <v>1</v>
      </c>
      <c r="AA10" s="4" t="s">
        <v>1</v>
      </c>
      <c r="AB10" s="4" t="s">
        <v>3</v>
      </c>
    </row>
    <row r="11" spans="1:30" x14ac:dyDescent="0.25">
      <c r="B11" s="198" t="s">
        <v>164</v>
      </c>
      <c r="C11" s="198"/>
      <c r="D11" s="11" t="s">
        <v>2</v>
      </c>
      <c r="E11" s="11" t="s">
        <v>2</v>
      </c>
      <c r="F11" s="11" t="s">
        <v>5</v>
      </c>
      <c r="G11" s="11" t="s">
        <v>5</v>
      </c>
      <c r="H11" s="11" t="s">
        <v>2</v>
      </c>
      <c r="I11" s="11" t="s">
        <v>2</v>
      </c>
      <c r="J11" s="11" t="s">
        <v>2</v>
      </c>
      <c r="K11" s="11" t="s">
        <v>5</v>
      </c>
      <c r="L11" s="4" t="s">
        <v>5</v>
      </c>
      <c r="M11" s="4" t="s">
        <v>5</v>
      </c>
      <c r="N11" s="4" t="s">
        <v>5</v>
      </c>
      <c r="O11" s="4" t="s">
        <v>5</v>
      </c>
      <c r="P11" s="4" t="s">
        <v>5</v>
      </c>
      <c r="Q11" s="4" t="s">
        <v>5</v>
      </c>
      <c r="R11" s="4" t="s">
        <v>5</v>
      </c>
      <c r="S11" s="4" t="s">
        <v>5</v>
      </c>
      <c r="T11" s="4" t="s">
        <v>5</v>
      </c>
      <c r="U11" s="4" t="s">
        <v>5</v>
      </c>
      <c r="V11" s="4" t="s">
        <v>5</v>
      </c>
      <c r="W11" s="4" t="s">
        <v>5</v>
      </c>
      <c r="X11" s="4" t="s">
        <v>5</v>
      </c>
      <c r="Y11" s="4" t="s">
        <v>5</v>
      </c>
      <c r="Z11" s="4" t="s">
        <v>5</v>
      </c>
      <c r="AA11" s="4" t="s">
        <v>5</v>
      </c>
      <c r="AB11" s="4" t="s">
        <v>5</v>
      </c>
    </row>
    <row r="12" spans="1:30" x14ac:dyDescent="0.25">
      <c r="B12" s="199" t="s">
        <v>161</v>
      </c>
      <c r="C12" s="198"/>
      <c r="D12" s="12"/>
      <c r="E12" s="12"/>
      <c r="F12" s="12"/>
      <c r="G12" s="12"/>
      <c r="H12" s="12"/>
      <c r="I12" s="12"/>
      <c r="J12" s="12"/>
      <c r="K12" s="12"/>
      <c r="L12" s="4" t="s">
        <v>137</v>
      </c>
      <c r="M12" s="4" t="s">
        <v>137</v>
      </c>
      <c r="N12" s="4" t="s">
        <v>137</v>
      </c>
      <c r="O12" s="4" t="s">
        <v>137</v>
      </c>
      <c r="P12" s="4" t="s">
        <v>137</v>
      </c>
      <c r="Q12" s="4" t="s">
        <v>23</v>
      </c>
      <c r="R12" s="4" t="s">
        <v>23</v>
      </c>
      <c r="S12" s="4" t="s">
        <v>23</v>
      </c>
      <c r="T12" s="4" t="s">
        <v>23</v>
      </c>
      <c r="U12" s="4" t="s">
        <v>23</v>
      </c>
      <c r="V12" s="4" t="s">
        <v>137</v>
      </c>
      <c r="W12" s="4" t="s">
        <v>137</v>
      </c>
      <c r="X12" s="4" t="s">
        <v>137</v>
      </c>
      <c r="Y12" s="4" t="s">
        <v>137</v>
      </c>
      <c r="Z12" s="4" t="s">
        <v>23</v>
      </c>
      <c r="AA12" s="4" t="s">
        <v>23</v>
      </c>
      <c r="AB12" s="4" t="s">
        <v>23</v>
      </c>
    </row>
    <row r="13" spans="1:30" ht="31.5" x14ac:dyDescent="0.25">
      <c r="A13" s="203" t="s">
        <v>166</v>
      </c>
      <c r="B13" s="203"/>
      <c r="C13" s="30" t="s">
        <v>165</v>
      </c>
      <c r="D13" s="33" t="str">
        <f t="shared" ref="D13:AB13" si="0">D7</f>
        <v>#2.1.1</v>
      </c>
      <c r="E13" s="33" t="str">
        <f t="shared" si="0"/>
        <v>#2.1.2</v>
      </c>
      <c r="F13" s="33" t="str">
        <f t="shared" si="0"/>
        <v>#2.1.3</v>
      </c>
      <c r="G13" s="33" t="str">
        <f t="shared" si="0"/>
        <v>#2.1.4</v>
      </c>
      <c r="H13" s="33" t="str">
        <f t="shared" si="0"/>
        <v>#2.2.1</v>
      </c>
      <c r="I13" s="33" t="str">
        <f t="shared" si="0"/>
        <v>#2.2.2</v>
      </c>
      <c r="J13" s="33" t="str">
        <f t="shared" si="0"/>
        <v>#2.2.3</v>
      </c>
      <c r="K13" s="33" t="str">
        <f t="shared" si="0"/>
        <v>#2.2.4</v>
      </c>
      <c r="L13" s="33" t="str">
        <f t="shared" si="0"/>
        <v>#2.1.5</v>
      </c>
      <c r="M13" s="33" t="str">
        <f t="shared" si="0"/>
        <v>#2.1.6</v>
      </c>
      <c r="N13" s="33" t="str">
        <f t="shared" si="0"/>
        <v>#2.1.7</v>
      </c>
      <c r="O13" s="33" t="str">
        <f t="shared" si="0"/>
        <v>#2.1.8</v>
      </c>
      <c r="P13" s="33" t="str">
        <f t="shared" si="0"/>
        <v>#2.1.9</v>
      </c>
      <c r="Q13" s="33" t="str">
        <f t="shared" si="0"/>
        <v>#2.1.10</v>
      </c>
      <c r="R13" s="33" t="str">
        <f t="shared" si="0"/>
        <v>#2.1.11</v>
      </c>
      <c r="S13" s="33" t="str">
        <f t="shared" si="0"/>
        <v>#2.1.12</v>
      </c>
      <c r="T13" s="33" t="str">
        <f t="shared" si="0"/>
        <v>#2.1.13</v>
      </c>
      <c r="U13" s="33" t="str">
        <f t="shared" si="0"/>
        <v>#2.1.14</v>
      </c>
      <c r="V13" s="33" t="str">
        <f t="shared" si="0"/>
        <v>#2.2.5</v>
      </c>
      <c r="W13" s="33" t="str">
        <f t="shared" si="0"/>
        <v>#2.2.6</v>
      </c>
      <c r="X13" s="33" t="str">
        <f t="shared" si="0"/>
        <v>#2.2.7</v>
      </c>
      <c r="Y13" s="33" t="str">
        <f t="shared" si="0"/>
        <v>#2.2.8</v>
      </c>
      <c r="Z13" s="33" t="str">
        <f t="shared" si="0"/>
        <v>#2.2.9</v>
      </c>
      <c r="AA13" s="33" t="str">
        <f t="shared" si="0"/>
        <v>#2.2.10</v>
      </c>
      <c r="AB13" s="33" t="str">
        <f t="shared" si="0"/>
        <v>#2.2.11</v>
      </c>
      <c r="AC13" s="34" t="s">
        <v>173</v>
      </c>
      <c r="AD13" s="34" t="s">
        <v>174</v>
      </c>
    </row>
    <row r="14" spans="1:30" ht="15.6" customHeight="1" x14ac:dyDescent="0.25">
      <c r="A14" s="201" t="s">
        <v>131</v>
      </c>
      <c r="B14" s="35" t="s">
        <v>149</v>
      </c>
      <c r="C14" s="20" t="s">
        <v>106</v>
      </c>
      <c r="D14" s="47">
        <v>0</v>
      </c>
      <c r="E14" s="47">
        <v>0</v>
      </c>
      <c r="F14" s="47">
        <v>0</v>
      </c>
      <c r="G14" s="47">
        <v>0</v>
      </c>
      <c r="H14" s="47">
        <v>0</v>
      </c>
      <c r="I14" s="47">
        <v>0</v>
      </c>
      <c r="J14" s="47">
        <v>0</v>
      </c>
      <c r="K14" s="47">
        <v>0</v>
      </c>
      <c r="L14" s="48">
        <v>0</v>
      </c>
      <c r="M14" s="48">
        <v>0</v>
      </c>
      <c r="N14" s="48">
        <v>0</v>
      </c>
      <c r="O14" s="48">
        <v>0</v>
      </c>
      <c r="P14" s="48">
        <v>0</v>
      </c>
      <c r="Q14" s="48">
        <v>0</v>
      </c>
      <c r="R14" s="48">
        <v>0</v>
      </c>
      <c r="S14" s="48">
        <v>0</v>
      </c>
      <c r="T14" s="48">
        <v>0</v>
      </c>
      <c r="U14" s="48">
        <v>0</v>
      </c>
      <c r="V14" s="48">
        <v>0</v>
      </c>
      <c r="W14" s="48">
        <v>0</v>
      </c>
      <c r="X14" s="48">
        <v>0</v>
      </c>
      <c r="Y14" s="48">
        <v>0</v>
      </c>
      <c r="Z14" s="48">
        <v>0</v>
      </c>
      <c r="AA14" s="48">
        <v>0</v>
      </c>
      <c r="AB14" s="48">
        <v>0</v>
      </c>
      <c r="AC14" s="40">
        <f>SUM(D14:AB14)</f>
        <v>0</v>
      </c>
      <c r="AD14" s="40">
        <f>AC14+'Mod1 Settings'!N14</f>
        <v>0</v>
      </c>
    </row>
    <row r="15" spans="1:30" ht="15.6" customHeight="1" x14ac:dyDescent="0.25">
      <c r="A15" s="201"/>
      <c r="B15" s="35" t="s">
        <v>150</v>
      </c>
      <c r="C15" s="20" t="s">
        <v>106</v>
      </c>
      <c r="D15" s="47">
        <v>2</v>
      </c>
      <c r="E15" s="47">
        <v>3</v>
      </c>
      <c r="F15" s="47">
        <v>3</v>
      </c>
      <c r="G15" s="47">
        <v>3</v>
      </c>
      <c r="H15" s="47">
        <v>3</v>
      </c>
      <c r="I15" s="47">
        <v>3</v>
      </c>
      <c r="J15" s="47">
        <v>3</v>
      </c>
      <c r="K15" s="47">
        <v>4</v>
      </c>
      <c r="L15" s="48">
        <v>3</v>
      </c>
      <c r="M15" s="48">
        <v>3</v>
      </c>
      <c r="N15" s="48">
        <v>3</v>
      </c>
      <c r="O15" s="48">
        <v>3</v>
      </c>
      <c r="P15" s="48">
        <v>3</v>
      </c>
      <c r="Q15" s="48">
        <v>2</v>
      </c>
      <c r="R15" s="48">
        <v>2</v>
      </c>
      <c r="S15" s="48">
        <v>2</v>
      </c>
      <c r="T15" s="48">
        <v>2</v>
      </c>
      <c r="U15" s="48">
        <v>2</v>
      </c>
      <c r="V15" s="48">
        <v>4</v>
      </c>
      <c r="W15" s="48">
        <v>3</v>
      </c>
      <c r="X15" s="48">
        <v>3</v>
      </c>
      <c r="Y15" s="48">
        <v>3</v>
      </c>
      <c r="Z15" s="48">
        <v>2</v>
      </c>
      <c r="AA15" s="48">
        <v>2</v>
      </c>
      <c r="AB15" s="48">
        <v>3</v>
      </c>
      <c r="AC15" s="40">
        <f t="shared" ref="AC15:AC33" si="1">SUM(D15:AB15)</f>
        <v>69</v>
      </c>
      <c r="AD15" s="40">
        <f>AC15+'Mod1 Settings'!N15</f>
        <v>94</v>
      </c>
    </row>
    <row r="16" spans="1:30" ht="15.75" x14ac:dyDescent="0.25">
      <c r="A16" s="202" t="s">
        <v>172</v>
      </c>
      <c r="B16" s="36" t="s">
        <v>148</v>
      </c>
      <c r="C16" s="27" t="s">
        <v>106</v>
      </c>
      <c r="D16" s="47"/>
      <c r="E16" s="47"/>
      <c r="F16" s="47"/>
      <c r="G16" s="47"/>
      <c r="H16" s="47"/>
      <c r="I16" s="47"/>
      <c r="J16" s="47"/>
      <c r="K16" s="47"/>
      <c r="L16" s="48">
        <v>4</v>
      </c>
      <c r="M16" s="48">
        <v>3</v>
      </c>
      <c r="N16" s="48">
        <v>4</v>
      </c>
      <c r="O16" s="48">
        <v>4</v>
      </c>
      <c r="P16" s="48">
        <v>4</v>
      </c>
      <c r="Q16" s="48">
        <v>2</v>
      </c>
      <c r="R16" s="48">
        <v>1</v>
      </c>
      <c r="S16" s="48">
        <v>1</v>
      </c>
      <c r="T16" s="48">
        <v>1</v>
      </c>
      <c r="U16" s="48">
        <v>1</v>
      </c>
      <c r="V16" s="48">
        <v>3</v>
      </c>
      <c r="W16" s="48">
        <v>3</v>
      </c>
      <c r="X16" s="48">
        <v>4</v>
      </c>
      <c r="Y16" s="48">
        <v>3</v>
      </c>
      <c r="Z16" s="48">
        <v>1</v>
      </c>
      <c r="AA16" s="48">
        <v>1</v>
      </c>
      <c r="AB16" s="48">
        <v>1</v>
      </c>
      <c r="AC16" s="40">
        <f t="shared" si="1"/>
        <v>41</v>
      </c>
      <c r="AD16" s="40">
        <f>AC16+'Mod1 Settings'!N16</f>
        <v>46</v>
      </c>
    </row>
    <row r="17" spans="1:30" ht="15.75" x14ac:dyDescent="0.25">
      <c r="A17" s="202"/>
      <c r="B17" s="26" t="s">
        <v>90</v>
      </c>
      <c r="C17" s="27" t="s">
        <v>103</v>
      </c>
      <c r="D17" s="49"/>
      <c r="E17" s="49"/>
      <c r="F17" s="49"/>
      <c r="G17" s="49"/>
      <c r="H17" s="49"/>
      <c r="I17" s="49"/>
      <c r="J17" s="49"/>
      <c r="K17" s="49"/>
      <c r="L17" s="50"/>
      <c r="M17" s="50"/>
      <c r="N17" s="50"/>
      <c r="O17" s="50"/>
      <c r="P17" s="50"/>
      <c r="Q17" s="50"/>
      <c r="R17" s="50"/>
      <c r="S17" s="50"/>
      <c r="T17" s="50"/>
      <c r="U17" s="50"/>
      <c r="V17" s="50"/>
      <c r="W17" s="50"/>
      <c r="X17" s="50"/>
      <c r="Y17" s="50"/>
      <c r="Z17" s="50"/>
      <c r="AA17" s="50"/>
      <c r="AB17" s="50"/>
      <c r="AC17" s="40">
        <f t="shared" si="1"/>
        <v>0</v>
      </c>
      <c r="AD17" s="40">
        <f>AC17+'Mod1 Settings'!N17</f>
        <v>1</v>
      </c>
    </row>
    <row r="18" spans="1:30" ht="15.75" x14ac:dyDescent="0.25">
      <c r="A18" s="202"/>
      <c r="B18" s="26" t="s">
        <v>91</v>
      </c>
      <c r="C18" s="27" t="s">
        <v>103</v>
      </c>
      <c r="D18" s="49">
        <v>1</v>
      </c>
      <c r="E18" s="49"/>
      <c r="F18" s="49"/>
      <c r="G18" s="49"/>
      <c r="H18" s="49"/>
      <c r="I18" s="49"/>
      <c r="J18" s="49"/>
      <c r="K18" s="49"/>
      <c r="L18" s="50"/>
      <c r="M18" s="50"/>
      <c r="N18" s="50"/>
      <c r="O18" s="50"/>
      <c r="P18" s="50"/>
      <c r="Q18" s="50"/>
      <c r="R18" s="50"/>
      <c r="S18" s="50"/>
      <c r="T18" s="50"/>
      <c r="U18" s="50"/>
      <c r="V18" s="50"/>
      <c r="W18" s="50"/>
      <c r="X18" s="50"/>
      <c r="Y18" s="50"/>
      <c r="Z18" s="50"/>
      <c r="AA18" s="50"/>
      <c r="AB18" s="50"/>
      <c r="AC18" s="40">
        <f t="shared" si="1"/>
        <v>1</v>
      </c>
      <c r="AD18" s="40">
        <f>AC18+'Mod1 Settings'!N18</f>
        <v>2</v>
      </c>
    </row>
    <row r="19" spans="1:30" ht="15.75" x14ac:dyDescent="0.25">
      <c r="A19" s="202"/>
      <c r="B19" s="26" t="s">
        <v>92</v>
      </c>
      <c r="C19" s="27" t="s">
        <v>103</v>
      </c>
      <c r="D19" s="49"/>
      <c r="E19" s="49">
        <v>1</v>
      </c>
      <c r="F19" s="49"/>
      <c r="G19" s="49"/>
      <c r="H19" s="49"/>
      <c r="I19" s="49"/>
      <c r="J19" s="49"/>
      <c r="K19" s="49"/>
      <c r="L19" s="50"/>
      <c r="M19" s="50"/>
      <c r="N19" s="50"/>
      <c r="O19" s="50"/>
      <c r="P19" s="50"/>
      <c r="Q19" s="50"/>
      <c r="R19" s="50"/>
      <c r="S19" s="50"/>
      <c r="T19" s="50"/>
      <c r="U19" s="50"/>
      <c r="V19" s="50"/>
      <c r="W19" s="50"/>
      <c r="X19" s="50"/>
      <c r="Y19" s="50"/>
      <c r="Z19" s="50"/>
      <c r="AA19" s="50"/>
      <c r="AB19" s="50"/>
      <c r="AC19" s="40">
        <f t="shared" si="1"/>
        <v>1</v>
      </c>
      <c r="AD19" s="40">
        <f>AC19+'Mod1 Settings'!N19</f>
        <v>2</v>
      </c>
    </row>
    <row r="20" spans="1:30" ht="15.75" x14ac:dyDescent="0.25">
      <c r="A20" s="202"/>
      <c r="B20" s="26" t="s">
        <v>133</v>
      </c>
      <c r="C20" s="27" t="s">
        <v>103</v>
      </c>
      <c r="D20" s="49"/>
      <c r="E20" s="49"/>
      <c r="F20" s="49"/>
      <c r="G20" s="49">
        <v>3</v>
      </c>
      <c r="H20" s="49"/>
      <c r="I20" s="49"/>
      <c r="J20" s="49"/>
      <c r="K20" s="49"/>
      <c r="L20" s="50"/>
      <c r="M20" s="50"/>
      <c r="N20" s="50"/>
      <c r="O20" s="50"/>
      <c r="P20" s="50"/>
      <c r="Q20" s="50"/>
      <c r="R20" s="50"/>
      <c r="S20" s="50"/>
      <c r="T20" s="50"/>
      <c r="U20" s="50"/>
      <c r="V20" s="50"/>
      <c r="W20" s="50"/>
      <c r="X20" s="50"/>
      <c r="Y20" s="50"/>
      <c r="Z20" s="50"/>
      <c r="AA20" s="50"/>
      <c r="AB20" s="50"/>
      <c r="AC20" s="40">
        <f t="shared" si="1"/>
        <v>3</v>
      </c>
      <c r="AD20" s="40">
        <f>AC20+'Mod1 Settings'!N20</f>
        <v>4</v>
      </c>
    </row>
    <row r="21" spans="1:30" ht="15.75" x14ac:dyDescent="0.25">
      <c r="A21" s="202"/>
      <c r="B21" s="26" t="s">
        <v>134</v>
      </c>
      <c r="C21" s="27" t="s">
        <v>103</v>
      </c>
      <c r="D21" s="49"/>
      <c r="E21" s="49"/>
      <c r="F21" s="49">
        <v>2</v>
      </c>
      <c r="G21" s="49"/>
      <c r="H21" s="49"/>
      <c r="I21" s="49"/>
      <c r="J21" s="49"/>
      <c r="K21" s="49"/>
      <c r="L21" s="50"/>
      <c r="M21" s="50"/>
      <c r="N21" s="50"/>
      <c r="O21" s="50"/>
      <c r="P21" s="50"/>
      <c r="Q21" s="50"/>
      <c r="R21" s="50"/>
      <c r="S21" s="50"/>
      <c r="T21" s="50"/>
      <c r="U21" s="50"/>
      <c r="V21" s="50"/>
      <c r="W21" s="50"/>
      <c r="X21" s="50"/>
      <c r="Y21" s="50"/>
      <c r="Z21" s="50"/>
      <c r="AA21" s="50"/>
      <c r="AB21" s="50"/>
      <c r="AC21" s="40">
        <f t="shared" si="1"/>
        <v>2</v>
      </c>
      <c r="AD21" s="40">
        <f>AC21+'Mod1 Settings'!N21</f>
        <v>2</v>
      </c>
    </row>
    <row r="22" spans="1:30" ht="15.75" x14ac:dyDescent="0.25">
      <c r="A22" s="202"/>
      <c r="B22" s="26" t="s">
        <v>107</v>
      </c>
      <c r="C22" s="27" t="s">
        <v>103</v>
      </c>
      <c r="D22" s="49"/>
      <c r="E22" s="49"/>
      <c r="F22" s="49"/>
      <c r="G22" s="49"/>
      <c r="H22" s="49"/>
      <c r="I22" s="49"/>
      <c r="J22" s="49"/>
      <c r="K22" s="49"/>
      <c r="L22" s="50"/>
      <c r="M22" s="50"/>
      <c r="N22" s="50"/>
      <c r="O22" s="50"/>
      <c r="P22" s="50"/>
      <c r="Q22" s="50"/>
      <c r="R22" s="50"/>
      <c r="S22" s="50"/>
      <c r="T22" s="50"/>
      <c r="U22" s="50"/>
      <c r="V22" s="50"/>
      <c r="W22" s="50"/>
      <c r="X22" s="50"/>
      <c r="Y22" s="50"/>
      <c r="Z22" s="50"/>
      <c r="AA22" s="50"/>
      <c r="AB22" s="50"/>
      <c r="AC22" s="40">
        <f t="shared" si="1"/>
        <v>0</v>
      </c>
      <c r="AD22" s="40">
        <f>AC22+'Mod1 Settings'!N22</f>
        <v>0</v>
      </c>
    </row>
    <row r="23" spans="1:30" ht="15.75" x14ac:dyDescent="0.25">
      <c r="A23" s="202"/>
      <c r="B23" s="26" t="s">
        <v>99</v>
      </c>
      <c r="C23" s="27" t="s">
        <v>105</v>
      </c>
      <c r="D23" s="49"/>
      <c r="E23" s="49"/>
      <c r="F23" s="49"/>
      <c r="G23" s="49"/>
      <c r="H23" s="49"/>
      <c r="I23" s="49"/>
      <c r="J23" s="49"/>
      <c r="K23" s="49">
        <v>10</v>
      </c>
      <c r="L23" s="50"/>
      <c r="M23" s="50"/>
      <c r="N23" s="50"/>
      <c r="O23" s="50"/>
      <c r="P23" s="50"/>
      <c r="Q23" s="50"/>
      <c r="R23" s="50"/>
      <c r="S23" s="50"/>
      <c r="T23" s="50"/>
      <c r="U23" s="50"/>
      <c r="V23" s="50"/>
      <c r="W23" s="50"/>
      <c r="X23" s="50"/>
      <c r="Y23" s="50"/>
      <c r="Z23" s="50"/>
      <c r="AA23" s="50"/>
      <c r="AB23" s="50"/>
      <c r="AC23" s="40">
        <f t="shared" si="1"/>
        <v>10</v>
      </c>
      <c r="AD23" s="40">
        <f>AC23+'Mod1 Settings'!N23</f>
        <v>13</v>
      </c>
    </row>
    <row r="24" spans="1:30" ht="15.75" x14ac:dyDescent="0.25">
      <c r="A24" s="202"/>
      <c r="B24" s="26" t="s">
        <v>100</v>
      </c>
      <c r="C24" s="27" t="s">
        <v>105</v>
      </c>
      <c r="D24" s="49"/>
      <c r="E24" s="49"/>
      <c r="F24" s="49"/>
      <c r="G24" s="49"/>
      <c r="H24" s="49"/>
      <c r="I24" s="49"/>
      <c r="J24" s="49">
        <v>3</v>
      </c>
      <c r="K24" s="49"/>
      <c r="L24" s="50"/>
      <c r="M24" s="50"/>
      <c r="N24" s="50"/>
      <c r="O24" s="50"/>
      <c r="P24" s="50"/>
      <c r="Q24" s="50"/>
      <c r="R24" s="50"/>
      <c r="S24" s="50"/>
      <c r="T24" s="50"/>
      <c r="U24" s="50"/>
      <c r="V24" s="50"/>
      <c r="W24" s="50"/>
      <c r="X24" s="50"/>
      <c r="Y24" s="50"/>
      <c r="Z24" s="50"/>
      <c r="AA24" s="50"/>
      <c r="AB24" s="50"/>
      <c r="AC24" s="40">
        <f t="shared" si="1"/>
        <v>3</v>
      </c>
      <c r="AD24" s="40">
        <f>AC24+'Mod1 Settings'!N24</f>
        <v>4</v>
      </c>
    </row>
    <row r="25" spans="1:30" ht="15.75" x14ac:dyDescent="0.25">
      <c r="A25" s="202"/>
      <c r="B25" s="26" t="s">
        <v>101</v>
      </c>
      <c r="C25" s="27" t="s">
        <v>106</v>
      </c>
      <c r="D25" s="49">
        <v>2</v>
      </c>
      <c r="E25" s="49">
        <v>3</v>
      </c>
      <c r="F25" s="49"/>
      <c r="G25" s="49">
        <v>2</v>
      </c>
      <c r="H25" s="49">
        <v>3</v>
      </c>
      <c r="I25" s="49"/>
      <c r="J25" s="49"/>
      <c r="K25" s="49"/>
      <c r="L25" s="50"/>
      <c r="M25" s="50"/>
      <c r="N25" s="50"/>
      <c r="O25" s="50"/>
      <c r="P25" s="50"/>
      <c r="Q25" s="50"/>
      <c r="R25" s="50"/>
      <c r="S25" s="50"/>
      <c r="T25" s="50"/>
      <c r="U25" s="50"/>
      <c r="V25" s="50"/>
      <c r="W25" s="50"/>
      <c r="X25" s="50"/>
      <c r="Y25" s="50"/>
      <c r="Z25" s="50"/>
      <c r="AA25" s="50"/>
      <c r="AB25" s="50"/>
      <c r="AC25" s="40">
        <f t="shared" si="1"/>
        <v>10</v>
      </c>
      <c r="AD25" s="40">
        <f>AC25+'Mod1 Settings'!N25</f>
        <v>10</v>
      </c>
    </row>
    <row r="26" spans="1:30" ht="15.75" x14ac:dyDescent="0.25">
      <c r="A26" s="202"/>
      <c r="B26" s="26" t="s">
        <v>151</v>
      </c>
      <c r="C26" s="27" t="s">
        <v>104</v>
      </c>
      <c r="D26" s="49"/>
      <c r="E26" s="49"/>
      <c r="F26" s="49"/>
      <c r="G26" s="49"/>
      <c r="H26" s="49"/>
      <c r="I26" s="49"/>
      <c r="J26" s="49"/>
      <c r="K26" s="49"/>
      <c r="L26" s="50"/>
      <c r="M26" s="50"/>
      <c r="N26" s="50"/>
      <c r="O26" s="50"/>
      <c r="P26" s="50"/>
      <c r="Q26" s="50"/>
      <c r="R26" s="50"/>
      <c r="S26" s="50"/>
      <c r="T26" s="50"/>
      <c r="U26" s="50"/>
      <c r="V26" s="50"/>
      <c r="W26" s="50"/>
      <c r="X26" s="50"/>
      <c r="Y26" s="50"/>
      <c r="Z26" s="50"/>
      <c r="AA26" s="50"/>
      <c r="AB26" s="50"/>
      <c r="AC26" s="40">
        <f t="shared" si="1"/>
        <v>0</v>
      </c>
      <c r="AD26" s="40">
        <f>AC26+'Mod1 Settings'!N26</f>
        <v>1</v>
      </c>
    </row>
    <row r="27" spans="1:30" ht="15.75" x14ac:dyDescent="0.25">
      <c r="A27" s="202"/>
      <c r="B27" s="26" t="s">
        <v>152</v>
      </c>
      <c r="C27" s="27" t="s">
        <v>104</v>
      </c>
      <c r="D27" s="49"/>
      <c r="E27" s="49"/>
      <c r="F27" s="49"/>
      <c r="G27" s="49"/>
      <c r="H27" s="49"/>
      <c r="I27" s="49">
        <v>1</v>
      </c>
      <c r="J27" s="49"/>
      <c r="K27" s="49"/>
      <c r="L27" s="50"/>
      <c r="M27" s="50"/>
      <c r="N27" s="50"/>
      <c r="O27" s="50"/>
      <c r="P27" s="50"/>
      <c r="Q27" s="50"/>
      <c r="R27" s="50"/>
      <c r="S27" s="50"/>
      <c r="T27" s="50"/>
      <c r="U27" s="50"/>
      <c r="V27" s="50"/>
      <c r="W27" s="50"/>
      <c r="X27" s="50"/>
      <c r="Y27" s="50"/>
      <c r="Z27" s="50"/>
      <c r="AA27" s="50"/>
      <c r="AB27" s="50"/>
      <c r="AC27" s="40">
        <f t="shared" si="1"/>
        <v>1</v>
      </c>
      <c r="AD27" s="40">
        <f>AC27+'Mod1 Settings'!N27</f>
        <v>1</v>
      </c>
    </row>
    <row r="28" spans="1:30" ht="15.75" x14ac:dyDescent="0.25">
      <c r="A28" s="202"/>
      <c r="B28" s="26" t="s">
        <v>153</v>
      </c>
      <c r="C28" s="27" t="s">
        <v>104</v>
      </c>
      <c r="D28" s="49"/>
      <c r="E28" s="49"/>
      <c r="F28" s="49"/>
      <c r="G28" s="49"/>
      <c r="H28" s="49"/>
      <c r="I28" s="49"/>
      <c r="J28" s="49"/>
      <c r="K28" s="49"/>
      <c r="L28" s="50"/>
      <c r="M28" s="50"/>
      <c r="N28" s="50"/>
      <c r="O28" s="50"/>
      <c r="P28" s="50"/>
      <c r="Q28" s="50"/>
      <c r="R28" s="50"/>
      <c r="S28" s="50"/>
      <c r="T28" s="50"/>
      <c r="U28" s="50"/>
      <c r="V28" s="50"/>
      <c r="W28" s="50"/>
      <c r="X28" s="50"/>
      <c r="Y28" s="50"/>
      <c r="Z28" s="50"/>
      <c r="AA28" s="50"/>
      <c r="AB28" s="50"/>
      <c r="AC28" s="40">
        <f t="shared" si="1"/>
        <v>0</v>
      </c>
      <c r="AD28" s="40">
        <f>AC28+'Mod1 Settings'!N28</f>
        <v>0</v>
      </c>
    </row>
    <row r="29" spans="1:30" ht="15.75" x14ac:dyDescent="0.25">
      <c r="A29" s="202"/>
      <c r="B29" s="26" t="s">
        <v>154</v>
      </c>
      <c r="C29" s="27" t="s">
        <v>104</v>
      </c>
      <c r="D29" s="49"/>
      <c r="E29" s="49"/>
      <c r="F29" s="49"/>
      <c r="G29" s="49"/>
      <c r="H29" s="49"/>
      <c r="I29" s="49"/>
      <c r="J29" s="49"/>
      <c r="K29" s="49"/>
      <c r="L29" s="50"/>
      <c r="M29" s="50"/>
      <c r="N29" s="50"/>
      <c r="O29" s="50"/>
      <c r="P29" s="50"/>
      <c r="Q29" s="50"/>
      <c r="R29" s="50"/>
      <c r="S29" s="50"/>
      <c r="T29" s="50"/>
      <c r="U29" s="50"/>
      <c r="V29" s="50"/>
      <c r="W29" s="50"/>
      <c r="X29" s="50"/>
      <c r="Y29" s="50"/>
      <c r="Z29" s="50"/>
      <c r="AA29" s="50"/>
      <c r="AB29" s="50"/>
      <c r="AC29" s="40">
        <f t="shared" si="1"/>
        <v>0</v>
      </c>
      <c r="AD29" s="40">
        <f>AC29+'Mod1 Settings'!N29</f>
        <v>0</v>
      </c>
    </row>
    <row r="30" spans="1:30" ht="15.75" x14ac:dyDescent="0.25">
      <c r="A30" s="202"/>
      <c r="B30" s="26" t="s">
        <v>155</v>
      </c>
      <c r="C30" s="27" t="s">
        <v>104</v>
      </c>
      <c r="D30" s="49"/>
      <c r="E30" s="49"/>
      <c r="F30" s="49"/>
      <c r="G30" s="49"/>
      <c r="H30" s="49"/>
      <c r="I30" s="49"/>
      <c r="J30" s="49"/>
      <c r="K30" s="49"/>
      <c r="L30" s="50"/>
      <c r="M30" s="50"/>
      <c r="N30" s="50"/>
      <c r="O30" s="50"/>
      <c r="P30" s="50"/>
      <c r="Q30" s="50"/>
      <c r="R30" s="50"/>
      <c r="S30" s="50"/>
      <c r="T30" s="50"/>
      <c r="U30" s="50"/>
      <c r="V30" s="50"/>
      <c r="W30" s="50"/>
      <c r="X30" s="50"/>
      <c r="Y30" s="50"/>
      <c r="Z30" s="50"/>
      <c r="AA30" s="50"/>
      <c r="AB30" s="50"/>
      <c r="AC30" s="40">
        <f t="shared" si="1"/>
        <v>0</v>
      </c>
      <c r="AD30" s="40">
        <f>AC30+'Mod1 Settings'!N30</f>
        <v>0</v>
      </c>
    </row>
    <row r="31" spans="1:30" ht="15.75" x14ac:dyDescent="0.25">
      <c r="A31" s="202"/>
      <c r="B31" s="26" t="s">
        <v>156</v>
      </c>
      <c r="C31" s="27" t="s">
        <v>104</v>
      </c>
      <c r="D31" s="49"/>
      <c r="E31" s="49"/>
      <c r="F31" s="49"/>
      <c r="G31" s="49"/>
      <c r="H31" s="49">
        <v>1</v>
      </c>
      <c r="I31" s="49"/>
      <c r="J31" s="49"/>
      <c r="K31" s="49"/>
      <c r="L31" s="50"/>
      <c r="M31" s="50"/>
      <c r="N31" s="50"/>
      <c r="O31" s="50"/>
      <c r="P31" s="50"/>
      <c r="Q31" s="50"/>
      <c r="R31" s="50"/>
      <c r="S31" s="50"/>
      <c r="T31" s="50"/>
      <c r="U31" s="50"/>
      <c r="V31" s="50"/>
      <c r="W31" s="50"/>
      <c r="X31" s="50"/>
      <c r="Y31" s="50"/>
      <c r="Z31" s="50"/>
      <c r="AA31" s="50"/>
      <c r="AB31" s="50"/>
      <c r="AC31" s="40">
        <f t="shared" si="1"/>
        <v>1</v>
      </c>
      <c r="AD31" s="40">
        <f>AC31+'Mod1 Settings'!N31</f>
        <v>1</v>
      </c>
    </row>
    <row r="32" spans="1:30" ht="15.75" x14ac:dyDescent="0.25">
      <c r="A32" s="202"/>
      <c r="B32" s="26" t="s">
        <v>157</v>
      </c>
      <c r="C32" s="27" t="s">
        <v>104</v>
      </c>
      <c r="D32" s="49"/>
      <c r="E32" s="49"/>
      <c r="F32" s="49"/>
      <c r="G32" s="49"/>
      <c r="H32" s="49"/>
      <c r="I32" s="49"/>
      <c r="J32" s="49"/>
      <c r="K32" s="49"/>
      <c r="L32" s="50"/>
      <c r="M32" s="50"/>
      <c r="N32" s="50"/>
      <c r="O32" s="50"/>
      <c r="P32" s="50"/>
      <c r="Q32" s="50"/>
      <c r="R32" s="50"/>
      <c r="S32" s="50"/>
      <c r="T32" s="50"/>
      <c r="U32" s="50"/>
      <c r="V32" s="50"/>
      <c r="W32" s="50"/>
      <c r="X32" s="50"/>
      <c r="Y32" s="50"/>
      <c r="Z32" s="50"/>
      <c r="AA32" s="50"/>
      <c r="AB32" s="50"/>
      <c r="AC32" s="40">
        <f t="shared" si="1"/>
        <v>0</v>
      </c>
      <c r="AD32" s="40">
        <f>AC32+'Mod1 Settings'!N32</f>
        <v>0</v>
      </c>
    </row>
    <row r="33" spans="1:30" ht="15.75" x14ac:dyDescent="0.25">
      <c r="A33" s="202"/>
      <c r="B33" s="26" t="s">
        <v>158</v>
      </c>
      <c r="C33" s="27" t="s">
        <v>104</v>
      </c>
      <c r="D33" s="49"/>
      <c r="E33" s="49"/>
      <c r="F33" s="49"/>
      <c r="G33" s="49"/>
      <c r="H33" s="49"/>
      <c r="I33" s="49"/>
      <c r="J33" s="49"/>
      <c r="K33" s="49"/>
      <c r="L33" s="50"/>
      <c r="M33" s="50"/>
      <c r="N33" s="50"/>
      <c r="O33" s="50"/>
      <c r="P33" s="50"/>
      <c r="Q33" s="50"/>
      <c r="R33" s="50"/>
      <c r="S33" s="50"/>
      <c r="T33" s="50"/>
      <c r="U33" s="50"/>
      <c r="V33" s="50"/>
      <c r="W33" s="50"/>
      <c r="X33" s="50"/>
      <c r="Y33" s="50"/>
      <c r="Z33" s="50"/>
      <c r="AA33" s="50"/>
      <c r="AB33" s="50"/>
      <c r="AC33" s="40">
        <f t="shared" si="1"/>
        <v>0</v>
      </c>
      <c r="AD33" s="40">
        <f>AC33+'Mod1 Settings'!N33</f>
        <v>0</v>
      </c>
    </row>
    <row r="34" spans="1:30" ht="102" customHeight="1" x14ac:dyDescent="0.25">
      <c r="A34" s="28">
        <v>3</v>
      </c>
      <c r="B34" s="21" t="s">
        <v>138</v>
      </c>
      <c r="C34" s="43" t="s">
        <v>113</v>
      </c>
      <c r="D34" s="204" t="s">
        <v>447</v>
      </c>
      <c r="E34" s="205"/>
      <c r="F34" s="205"/>
      <c r="G34" s="205"/>
      <c r="H34" s="205"/>
      <c r="I34" s="205"/>
      <c r="J34" s="205"/>
      <c r="K34" s="205"/>
      <c r="L34" s="205"/>
      <c r="M34" s="28">
        <v>1</v>
      </c>
      <c r="O34" s="154" t="s">
        <v>438</v>
      </c>
      <c r="P34" s="69">
        <v>40</v>
      </c>
      <c r="R34" s="154" t="s">
        <v>439</v>
      </c>
      <c r="S34" s="155">
        <v>0.3</v>
      </c>
    </row>
    <row r="35" spans="1:30" ht="102" customHeight="1" x14ac:dyDescent="0.25">
      <c r="A35" s="19">
        <v>4</v>
      </c>
      <c r="B35" s="21" t="s">
        <v>108</v>
      </c>
      <c r="C35" s="43" t="s">
        <v>113</v>
      </c>
      <c r="D35" s="204" t="s">
        <v>210</v>
      </c>
      <c r="E35" s="205"/>
      <c r="F35" s="205"/>
      <c r="G35" s="205"/>
      <c r="H35" s="205"/>
      <c r="I35" s="205"/>
      <c r="J35" s="205"/>
      <c r="K35" s="205"/>
      <c r="L35" s="205"/>
      <c r="M35" s="19">
        <v>1</v>
      </c>
      <c r="O35" s="154" t="s">
        <v>438</v>
      </c>
      <c r="P35" s="69">
        <v>80</v>
      </c>
      <c r="R35" s="154" t="s">
        <v>439</v>
      </c>
      <c r="S35" s="155">
        <v>0.5</v>
      </c>
    </row>
  </sheetData>
  <mergeCells count="16">
    <mergeCell ref="A13:B13"/>
    <mergeCell ref="A14:A15"/>
    <mergeCell ref="A16:A33"/>
    <mergeCell ref="D34:L34"/>
    <mergeCell ref="D35:L35"/>
    <mergeCell ref="D6:AB6"/>
    <mergeCell ref="D1:AA1"/>
    <mergeCell ref="D2:AA2"/>
    <mergeCell ref="D3:AA3"/>
    <mergeCell ref="B12:C12"/>
    <mergeCell ref="B7:C7"/>
    <mergeCell ref="B8:C8"/>
    <mergeCell ref="B9:C9"/>
    <mergeCell ref="B10:C10"/>
    <mergeCell ref="B11:C11"/>
    <mergeCell ref="D5:AB5"/>
  </mergeCells>
  <conditionalFormatting sqref="D34:L34">
    <cfRule type="expression" dxfId="31" priority="5">
      <formula>$M34&lt;&gt;1</formula>
    </cfRule>
  </conditionalFormatting>
  <conditionalFormatting sqref="D35:L35">
    <cfRule type="expression" dxfId="30" priority="4">
      <formula>$M35&lt;&gt;1</formula>
    </cfRule>
  </conditionalFormatting>
  <conditionalFormatting sqref="B34:C35">
    <cfRule type="expression" dxfId="29" priority="3">
      <formula>$M34&lt;&gt;1</formula>
    </cfRule>
  </conditionalFormatting>
  <conditionalFormatting sqref="O34:O35">
    <cfRule type="expression" dxfId="28" priority="2">
      <formula>$M34&lt;&gt;1</formula>
    </cfRule>
  </conditionalFormatting>
  <conditionalFormatting sqref="R34:R35">
    <cfRule type="expression" dxfId="27" priority="1">
      <formula>$M34&lt;&gt;1</formula>
    </cfRule>
  </conditionalFormatting>
  <pageMargins left="0.7" right="0.7" top="0.75" bottom="0.75" header="0.3" footer="0.3"/>
  <pageSetup paperSize="9" orientation="portrait" horizontalDpi="4294967293"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Drop Down 1">
              <controlPr defaultSize="0" autoLine="0" autoPict="0">
                <anchor moveWithCells="1">
                  <from>
                    <xdr:col>1</xdr:col>
                    <xdr:colOff>47625</xdr:colOff>
                    <xdr:row>33</xdr:row>
                    <xdr:rowOff>85725</xdr:rowOff>
                  </from>
                  <to>
                    <xdr:col>1</xdr:col>
                    <xdr:colOff>1095375</xdr:colOff>
                    <xdr:row>33</xdr:row>
                    <xdr:rowOff>314325</xdr:rowOff>
                  </to>
                </anchor>
              </controlPr>
            </control>
          </mc:Choice>
        </mc:AlternateContent>
        <mc:AlternateContent xmlns:mc="http://schemas.openxmlformats.org/markup-compatibility/2006">
          <mc:Choice Requires="x14">
            <control shapeId="19458" r:id="rId5" name="Drop Down 2">
              <controlPr defaultSize="0" autoLine="0" autoPict="0">
                <anchor moveWithCells="1">
                  <from>
                    <xdr:col>1</xdr:col>
                    <xdr:colOff>47625</xdr:colOff>
                    <xdr:row>34</xdr:row>
                    <xdr:rowOff>85725</xdr:rowOff>
                  </from>
                  <to>
                    <xdr:col>1</xdr:col>
                    <xdr:colOff>1095375</xdr:colOff>
                    <xdr:row>34</xdr:row>
                    <xdr:rowOff>314325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3CC05-4A52-4F76-ADE9-416BF8659195}">
  <sheetPr codeName="Arkusz7">
    <tabColor theme="8" tint="0.39997558519241921"/>
  </sheetPr>
  <dimension ref="A1:BI137"/>
  <sheetViews>
    <sheetView zoomScale="70" zoomScaleNormal="70" workbookViewId="0">
      <pane xSplit="3" ySplit="17" topLeftCell="S18" activePane="bottomRight" state="frozen"/>
      <selection pane="topRight" activeCell="D1" sqref="D1"/>
      <selection pane="bottomLeft" activeCell="A13" sqref="A13"/>
      <selection pane="bottomRight" activeCell="B2" sqref="B2"/>
    </sheetView>
  </sheetViews>
  <sheetFormatPr defaultRowHeight="15" x14ac:dyDescent="0.25"/>
  <cols>
    <col min="1" max="1" width="5.42578125" customWidth="1"/>
    <col min="2" max="2" width="44" customWidth="1"/>
    <col min="3" max="3" width="9.7109375" customWidth="1"/>
    <col min="4" max="38" width="7.7109375" customWidth="1"/>
    <col min="39" max="61" width="17.7109375" customWidth="1"/>
  </cols>
  <sheetData>
    <row r="1" spans="2:61" ht="15.75" x14ac:dyDescent="0.25">
      <c r="D1" s="189" t="s">
        <v>293</v>
      </c>
      <c r="E1" s="190"/>
      <c r="F1" s="190"/>
      <c r="G1" s="190"/>
      <c r="H1" s="190"/>
      <c r="I1" s="190"/>
      <c r="J1" s="190"/>
      <c r="K1" s="190"/>
      <c r="L1" s="190"/>
      <c r="M1" s="190"/>
      <c r="N1" s="190"/>
      <c r="O1" s="190"/>
      <c r="P1" s="190"/>
      <c r="Q1" s="190"/>
      <c r="R1" s="190"/>
      <c r="S1" s="190"/>
      <c r="T1" s="190"/>
      <c r="U1" s="190"/>
      <c r="V1" s="190"/>
      <c r="W1" s="190"/>
      <c r="X1" s="190"/>
      <c r="Y1" s="190"/>
      <c r="Z1" s="190"/>
    </row>
    <row r="2" spans="2:61" x14ac:dyDescent="0.25">
      <c r="D2" s="185" t="s">
        <v>422</v>
      </c>
      <c r="E2" s="186"/>
      <c r="F2" s="186"/>
      <c r="G2" s="186"/>
      <c r="H2" s="186"/>
      <c r="I2" s="186"/>
      <c r="J2" s="186"/>
      <c r="K2" s="186"/>
      <c r="L2" s="186"/>
      <c r="M2" s="186"/>
      <c r="N2" s="186"/>
      <c r="O2" s="186"/>
      <c r="P2" s="186"/>
      <c r="Q2" s="186"/>
      <c r="R2" s="186"/>
      <c r="S2" s="186"/>
      <c r="T2" s="186"/>
      <c r="U2" s="186"/>
      <c r="V2" s="186"/>
      <c r="W2" s="186"/>
      <c r="X2" s="186"/>
      <c r="Y2" s="186"/>
      <c r="Z2" s="187"/>
    </row>
    <row r="3" spans="2:61" ht="30" customHeight="1" x14ac:dyDescent="0.25">
      <c r="D3" s="173" t="s">
        <v>423</v>
      </c>
      <c r="E3" s="174"/>
      <c r="F3" s="174"/>
      <c r="G3" s="174"/>
      <c r="H3" s="174"/>
      <c r="I3" s="174"/>
      <c r="J3" s="174"/>
      <c r="K3" s="174"/>
      <c r="L3" s="174"/>
      <c r="M3" s="174"/>
      <c r="N3" s="174"/>
      <c r="O3" s="174"/>
      <c r="P3" s="174"/>
      <c r="Q3" s="174"/>
      <c r="R3" s="174"/>
      <c r="S3" s="174"/>
      <c r="T3" s="174"/>
      <c r="U3" s="174"/>
      <c r="V3" s="174"/>
      <c r="W3" s="174"/>
      <c r="X3" s="174"/>
      <c r="Y3" s="174"/>
      <c r="Z3" s="175"/>
    </row>
    <row r="4" spans="2:61" x14ac:dyDescent="0.25">
      <c r="D4" s="177" t="s">
        <v>424</v>
      </c>
      <c r="E4" s="178"/>
      <c r="F4" s="178"/>
      <c r="G4" s="178"/>
      <c r="H4" s="178"/>
      <c r="I4" s="178"/>
      <c r="J4" s="178"/>
      <c r="K4" s="178"/>
      <c r="L4" s="178"/>
      <c r="M4" s="178"/>
      <c r="N4" s="178"/>
      <c r="O4" s="178"/>
      <c r="P4" s="178"/>
      <c r="Q4" s="178"/>
      <c r="R4" s="178"/>
      <c r="S4" s="178"/>
      <c r="T4" s="178"/>
      <c r="U4" s="178"/>
      <c r="V4" s="178"/>
      <c r="W4" s="178"/>
      <c r="X4" s="178"/>
      <c r="Y4" s="178"/>
      <c r="Z4" s="179"/>
    </row>
    <row r="5" spans="2:61" ht="15" customHeight="1" x14ac:dyDescent="0.25"/>
    <row r="6" spans="2:61" ht="21" x14ac:dyDescent="0.35">
      <c r="D6" s="212" t="s">
        <v>211</v>
      </c>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4"/>
    </row>
    <row r="7" spans="2:61" ht="28.9" customHeight="1" x14ac:dyDescent="0.35">
      <c r="D7" s="212" t="s">
        <v>140</v>
      </c>
      <c r="E7" s="213"/>
      <c r="F7" s="213"/>
      <c r="G7" s="213"/>
      <c r="H7" s="213"/>
      <c r="I7" s="213"/>
      <c r="J7" s="213"/>
      <c r="K7" s="213"/>
      <c r="L7" s="213"/>
      <c r="M7" s="213"/>
      <c r="N7" s="213"/>
      <c r="O7" s="213"/>
      <c r="P7" s="213"/>
      <c r="Q7" s="213"/>
      <c r="R7" s="213"/>
      <c r="S7" s="213"/>
      <c r="T7" s="213"/>
      <c r="U7" s="213"/>
      <c r="V7" s="213"/>
      <c r="W7" s="213"/>
      <c r="X7" s="213"/>
      <c r="Y7" s="213"/>
      <c r="Z7" s="213"/>
      <c r="AA7" s="213"/>
      <c r="AB7" s="213"/>
      <c r="AC7" s="213"/>
      <c r="AD7" s="213"/>
      <c r="AE7" s="213"/>
      <c r="AF7" s="213"/>
      <c r="AG7" s="213"/>
      <c r="AH7" s="213"/>
      <c r="AI7" s="213"/>
      <c r="AJ7" s="213"/>
      <c r="AK7" s="213"/>
      <c r="AL7" s="214"/>
    </row>
    <row r="8" spans="2:61" ht="14.45" customHeight="1" x14ac:dyDescent="0.25">
      <c r="B8" s="198" t="s">
        <v>170</v>
      </c>
      <c r="C8" s="198"/>
      <c r="D8" s="13" t="s">
        <v>212</v>
      </c>
      <c r="E8" s="13" t="s">
        <v>213</v>
      </c>
      <c r="F8" s="13" t="s">
        <v>214</v>
      </c>
      <c r="G8" s="13" t="s">
        <v>215</v>
      </c>
      <c r="H8" s="13" t="s">
        <v>216</v>
      </c>
      <c r="I8" s="13" t="s">
        <v>217</v>
      </c>
      <c r="J8" s="13" t="s">
        <v>218</v>
      </c>
      <c r="K8" s="13" t="s">
        <v>219</v>
      </c>
      <c r="L8" s="13" t="s">
        <v>220</v>
      </c>
      <c r="M8" s="13" t="s">
        <v>221</v>
      </c>
      <c r="N8" s="13" t="s">
        <v>222</v>
      </c>
      <c r="O8" s="13" t="s">
        <v>223</v>
      </c>
      <c r="P8" s="13" t="s">
        <v>224</v>
      </c>
      <c r="Q8" s="13" t="s">
        <v>225</v>
      </c>
      <c r="R8" s="13" t="s">
        <v>226</v>
      </c>
      <c r="S8" s="13" t="s">
        <v>227</v>
      </c>
      <c r="T8" s="13" t="s">
        <v>228</v>
      </c>
      <c r="U8" s="13" t="s">
        <v>229</v>
      </c>
      <c r="V8" s="13" t="s">
        <v>230</v>
      </c>
      <c r="W8" s="13" t="s">
        <v>231</v>
      </c>
      <c r="X8" s="5" t="s">
        <v>232</v>
      </c>
      <c r="Y8" s="5" t="s">
        <v>233</v>
      </c>
      <c r="Z8" s="5" t="s">
        <v>234</v>
      </c>
      <c r="AA8" s="5" t="s">
        <v>235</v>
      </c>
      <c r="AB8" s="5" t="s">
        <v>236</v>
      </c>
      <c r="AC8" s="5" t="s">
        <v>237</v>
      </c>
      <c r="AD8" s="5" t="s">
        <v>238</v>
      </c>
      <c r="AE8" s="5" t="s">
        <v>239</v>
      </c>
      <c r="AF8" s="5" t="s">
        <v>240</v>
      </c>
      <c r="AG8" s="5" t="s">
        <v>241</v>
      </c>
      <c r="AH8" s="5" t="s">
        <v>242</v>
      </c>
      <c r="AI8" s="5" t="s">
        <v>243</v>
      </c>
      <c r="AJ8" s="5" t="s">
        <v>244</v>
      </c>
      <c r="AK8" s="5" t="s">
        <v>245</v>
      </c>
      <c r="AL8" s="5" t="s">
        <v>246</v>
      </c>
    </row>
    <row r="9" spans="2:61" ht="65.45" customHeight="1" x14ac:dyDescent="0.25">
      <c r="B9" s="198" t="s">
        <v>171</v>
      </c>
      <c r="C9" s="198"/>
      <c r="D9" s="55" t="s">
        <v>40</v>
      </c>
      <c r="E9" s="55" t="s">
        <v>41</v>
      </c>
      <c r="F9" s="55" t="s">
        <v>44</v>
      </c>
      <c r="G9" s="55" t="s">
        <v>45</v>
      </c>
      <c r="H9" s="55" t="s">
        <v>46</v>
      </c>
      <c r="I9" s="55" t="s">
        <v>47</v>
      </c>
      <c r="J9" s="148" t="s">
        <v>48</v>
      </c>
      <c r="K9" s="148" t="s">
        <v>49</v>
      </c>
      <c r="L9" s="148" t="s">
        <v>50</v>
      </c>
      <c r="M9" s="148" t="s">
        <v>51</v>
      </c>
      <c r="N9" s="148" t="s">
        <v>52</v>
      </c>
      <c r="O9" s="148" t="s">
        <v>53</v>
      </c>
      <c r="P9" s="148" t="s">
        <v>60</v>
      </c>
      <c r="Q9" s="148" t="s">
        <v>61</v>
      </c>
      <c r="R9" s="148" t="s">
        <v>62</v>
      </c>
      <c r="S9" s="148" t="s">
        <v>68</v>
      </c>
      <c r="T9" s="148" t="s">
        <v>69</v>
      </c>
      <c r="U9" s="148" t="s">
        <v>70</v>
      </c>
      <c r="V9" s="148" t="s">
        <v>71</v>
      </c>
      <c r="W9" s="148" t="s">
        <v>72</v>
      </c>
      <c r="X9" s="149" t="s">
        <v>43</v>
      </c>
      <c r="Y9" s="149" t="s">
        <v>42</v>
      </c>
      <c r="Z9" s="149" t="s">
        <v>54</v>
      </c>
      <c r="AA9" s="149" t="s">
        <v>55</v>
      </c>
      <c r="AB9" s="149" t="s">
        <v>56</v>
      </c>
      <c r="AC9" s="149" t="s">
        <v>57</v>
      </c>
      <c r="AD9" s="149" t="s">
        <v>49</v>
      </c>
      <c r="AE9" s="149" t="s">
        <v>58</v>
      </c>
      <c r="AF9" s="149" t="s">
        <v>59</v>
      </c>
      <c r="AG9" s="149" t="s">
        <v>63</v>
      </c>
      <c r="AH9" s="149" t="s">
        <v>64</v>
      </c>
      <c r="AI9" s="149" t="s">
        <v>67</v>
      </c>
      <c r="AJ9" s="149" t="s">
        <v>66</v>
      </c>
      <c r="AK9" s="149" t="s">
        <v>65</v>
      </c>
      <c r="AL9" s="149" t="s">
        <v>73</v>
      </c>
    </row>
    <row r="10" spans="2:61" x14ac:dyDescent="0.25">
      <c r="B10" s="198" t="s">
        <v>162</v>
      </c>
      <c r="C10" s="198"/>
      <c r="D10" s="13" t="s">
        <v>146</v>
      </c>
      <c r="E10" s="13" t="s">
        <v>146</v>
      </c>
      <c r="F10" s="13" t="s">
        <v>146</v>
      </c>
      <c r="G10" s="13" t="s">
        <v>146</v>
      </c>
      <c r="H10" s="13" t="s">
        <v>146</v>
      </c>
      <c r="I10" s="13" t="s">
        <v>146</v>
      </c>
      <c r="J10" s="13" t="s">
        <v>146</v>
      </c>
      <c r="K10" s="13" t="s">
        <v>146</v>
      </c>
      <c r="L10" s="13" t="s">
        <v>146</v>
      </c>
      <c r="M10" s="13" t="s">
        <v>146</v>
      </c>
      <c r="N10" s="13" t="s">
        <v>146</v>
      </c>
      <c r="O10" s="13" t="s">
        <v>146</v>
      </c>
      <c r="P10" s="13" t="s">
        <v>146</v>
      </c>
      <c r="Q10" s="13" t="s">
        <v>146</v>
      </c>
      <c r="R10" s="13" t="s">
        <v>146</v>
      </c>
      <c r="S10" s="13" t="s">
        <v>146</v>
      </c>
      <c r="T10" s="13" t="s">
        <v>146</v>
      </c>
      <c r="U10" s="13" t="s">
        <v>146</v>
      </c>
      <c r="V10" s="13" t="s">
        <v>146</v>
      </c>
      <c r="W10" s="13" t="s">
        <v>146</v>
      </c>
      <c r="X10" s="5" t="s">
        <v>7</v>
      </c>
      <c r="Y10" s="5" t="s">
        <v>7</v>
      </c>
      <c r="Z10" s="5" t="s">
        <v>7</v>
      </c>
      <c r="AA10" s="5" t="s">
        <v>7</v>
      </c>
      <c r="AB10" s="5" t="s">
        <v>7</v>
      </c>
      <c r="AC10" s="5" t="s">
        <v>7</v>
      </c>
      <c r="AD10" s="5" t="s">
        <v>7</v>
      </c>
      <c r="AE10" s="5" t="s">
        <v>7</v>
      </c>
      <c r="AF10" s="5" t="s">
        <v>7</v>
      </c>
      <c r="AG10" s="5" t="s">
        <v>7</v>
      </c>
      <c r="AH10" s="5" t="s">
        <v>7</v>
      </c>
      <c r="AI10" s="5" t="s">
        <v>7</v>
      </c>
      <c r="AJ10" s="5" t="s">
        <v>7</v>
      </c>
      <c r="AK10" s="5" t="s">
        <v>7</v>
      </c>
      <c r="AL10" s="5" t="s">
        <v>7</v>
      </c>
    </row>
    <row r="11" spans="2:61" x14ac:dyDescent="0.25">
      <c r="B11" s="198" t="s">
        <v>163</v>
      </c>
      <c r="C11" s="198"/>
      <c r="D11" s="13" t="s">
        <v>1</v>
      </c>
      <c r="E11" s="13" t="s">
        <v>3</v>
      </c>
      <c r="F11" s="13" t="s">
        <v>1</v>
      </c>
      <c r="G11" s="13" t="s">
        <v>1</v>
      </c>
      <c r="H11" s="13" t="s">
        <v>3</v>
      </c>
      <c r="I11" s="13" t="s">
        <v>1</v>
      </c>
      <c r="J11" s="13" t="s">
        <v>3</v>
      </c>
      <c r="K11" s="13" t="s">
        <v>1</v>
      </c>
      <c r="L11" s="13" t="s">
        <v>1</v>
      </c>
      <c r="M11" s="13" t="s">
        <v>1</v>
      </c>
      <c r="N11" s="13" t="s">
        <v>1</v>
      </c>
      <c r="O11" s="13" t="s">
        <v>3</v>
      </c>
      <c r="P11" s="13" t="s">
        <v>1</v>
      </c>
      <c r="Q11" s="13" t="s">
        <v>1</v>
      </c>
      <c r="R11" s="13" t="s">
        <v>3</v>
      </c>
      <c r="S11" s="13" t="s">
        <v>1</v>
      </c>
      <c r="T11" s="13" t="s">
        <v>1</v>
      </c>
      <c r="U11" s="13" t="s">
        <v>1</v>
      </c>
      <c r="V11" s="13" t="s">
        <v>3</v>
      </c>
      <c r="W11" s="13" t="s">
        <v>1</v>
      </c>
      <c r="X11" s="5" t="s">
        <v>1</v>
      </c>
      <c r="Y11" s="5" t="s">
        <v>3</v>
      </c>
      <c r="Z11" s="5" t="s">
        <v>1</v>
      </c>
      <c r="AA11" s="5" t="s">
        <v>1</v>
      </c>
      <c r="AB11" s="5" t="s">
        <v>1</v>
      </c>
      <c r="AC11" s="5" t="s">
        <v>1</v>
      </c>
      <c r="AD11" s="5" t="s">
        <v>1</v>
      </c>
      <c r="AE11" s="5" t="s">
        <v>1</v>
      </c>
      <c r="AF11" s="5" t="s">
        <v>1</v>
      </c>
      <c r="AG11" s="5" t="s">
        <v>3</v>
      </c>
      <c r="AH11" s="5" t="s">
        <v>3</v>
      </c>
      <c r="AI11" s="5" t="s">
        <v>3</v>
      </c>
      <c r="AJ11" s="5" t="s">
        <v>3</v>
      </c>
      <c r="AK11" s="5" t="s">
        <v>1</v>
      </c>
      <c r="AL11" s="5" t="s">
        <v>1</v>
      </c>
    </row>
    <row r="12" spans="2:61" x14ac:dyDescent="0.25">
      <c r="B12" s="198" t="s">
        <v>164</v>
      </c>
      <c r="C12" s="198"/>
      <c r="D12" s="13" t="s">
        <v>2</v>
      </c>
      <c r="E12" s="13" t="s">
        <v>2</v>
      </c>
      <c r="F12" s="13" t="s">
        <v>2</v>
      </c>
      <c r="G12" s="13" t="s">
        <v>2</v>
      </c>
      <c r="H12" s="13" t="s">
        <v>2</v>
      </c>
      <c r="I12" s="13" t="s">
        <v>2</v>
      </c>
      <c r="J12" s="13" t="s">
        <v>2</v>
      </c>
      <c r="K12" s="13" t="s">
        <v>2</v>
      </c>
      <c r="L12" s="13" t="s">
        <v>2</v>
      </c>
      <c r="M12" s="13" t="s">
        <v>5</v>
      </c>
      <c r="N12" s="13" t="s">
        <v>2</v>
      </c>
      <c r="O12" s="13" t="s">
        <v>2</v>
      </c>
      <c r="P12" s="13" t="s">
        <v>2</v>
      </c>
      <c r="Q12" s="13" t="s">
        <v>2</v>
      </c>
      <c r="R12" s="13" t="s">
        <v>2</v>
      </c>
      <c r="S12" s="13" t="s">
        <v>2</v>
      </c>
      <c r="T12" s="13" t="s">
        <v>2</v>
      </c>
      <c r="U12" s="13" t="s">
        <v>5</v>
      </c>
      <c r="V12" s="13" t="s">
        <v>2</v>
      </c>
      <c r="W12" s="13" t="s">
        <v>2</v>
      </c>
      <c r="X12" s="5" t="s">
        <v>5</v>
      </c>
      <c r="Y12" s="5" t="s">
        <v>5</v>
      </c>
      <c r="Z12" s="5" t="s">
        <v>5</v>
      </c>
      <c r="AA12" s="5" t="s">
        <v>5</v>
      </c>
      <c r="AB12" s="5" t="s">
        <v>5</v>
      </c>
      <c r="AC12" s="5" t="s">
        <v>5</v>
      </c>
      <c r="AD12" s="5" t="s">
        <v>2</v>
      </c>
      <c r="AE12" s="5" t="s">
        <v>5</v>
      </c>
      <c r="AF12" s="5" t="s">
        <v>2</v>
      </c>
      <c r="AG12" s="5" t="s">
        <v>5</v>
      </c>
      <c r="AH12" s="5" t="s">
        <v>5</v>
      </c>
      <c r="AI12" s="5" t="s">
        <v>5</v>
      </c>
      <c r="AJ12" s="5" t="s">
        <v>5</v>
      </c>
      <c r="AK12" s="5" t="s">
        <v>5</v>
      </c>
      <c r="AL12" s="5" t="s">
        <v>5</v>
      </c>
    </row>
    <row r="13" spans="2:61" x14ac:dyDescent="0.25">
      <c r="B13" s="199" t="s">
        <v>161</v>
      </c>
      <c r="C13" s="198"/>
      <c r="D13" s="13"/>
      <c r="E13" s="13"/>
      <c r="F13" s="13"/>
      <c r="G13" s="13"/>
      <c r="H13" s="13"/>
      <c r="I13" s="13"/>
      <c r="J13" s="13"/>
      <c r="K13" s="13"/>
      <c r="L13" s="13"/>
      <c r="M13" s="13"/>
      <c r="N13" s="13"/>
      <c r="O13" s="13"/>
      <c r="P13" s="13"/>
      <c r="Q13" s="13"/>
      <c r="R13" s="13"/>
      <c r="S13" s="13"/>
      <c r="T13" s="13"/>
      <c r="U13" s="13"/>
      <c r="V13" s="13"/>
      <c r="W13" s="13"/>
      <c r="X13" s="5" t="s">
        <v>137</v>
      </c>
      <c r="Y13" s="5" t="s">
        <v>23</v>
      </c>
      <c r="Z13" s="5" t="s">
        <v>137</v>
      </c>
      <c r="AA13" s="5" t="s">
        <v>137</v>
      </c>
      <c r="AB13" s="5" t="s">
        <v>137</v>
      </c>
      <c r="AC13" s="5" t="s">
        <v>137</v>
      </c>
      <c r="AD13" s="5" t="s">
        <v>137</v>
      </c>
      <c r="AE13" s="5" t="s">
        <v>137</v>
      </c>
      <c r="AF13" s="5" t="s">
        <v>23</v>
      </c>
      <c r="AG13" s="5" t="s">
        <v>137</v>
      </c>
      <c r="AH13" s="5" t="s">
        <v>137</v>
      </c>
      <c r="AI13" s="5" t="s">
        <v>137</v>
      </c>
      <c r="AJ13" s="5" t="s">
        <v>137</v>
      </c>
      <c r="AK13" s="5" t="s">
        <v>137</v>
      </c>
      <c r="AL13" s="5" t="s">
        <v>23</v>
      </c>
    </row>
    <row r="14" spans="2:61" ht="31.5" x14ac:dyDescent="0.25">
      <c r="B14" s="30"/>
      <c r="C14" s="30" t="s">
        <v>165</v>
      </c>
      <c r="D14" s="139" t="str">
        <f t="shared" ref="D14:AL14" si="0">D8</f>
        <v>#3.1.1</v>
      </c>
      <c r="E14" s="139" t="str">
        <f t="shared" si="0"/>
        <v>#3.1.2</v>
      </c>
      <c r="F14" s="139" t="str">
        <f t="shared" si="0"/>
        <v>#3.2.1</v>
      </c>
      <c r="G14" s="139" t="str">
        <f t="shared" si="0"/>
        <v>#3.2.2</v>
      </c>
      <c r="H14" s="139" t="str">
        <f t="shared" si="0"/>
        <v>#3.2.3</v>
      </c>
      <c r="I14" s="139" t="str">
        <f t="shared" si="0"/>
        <v>#3.2.4</v>
      </c>
      <c r="J14" s="139" t="str">
        <f t="shared" si="0"/>
        <v>#3.2.5</v>
      </c>
      <c r="K14" s="139" t="str">
        <f t="shared" si="0"/>
        <v>#3.2.6</v>
      </c>
      <c r="L14" s="139" t="str">
        <f t="shared" si="0"/>
        <v>#3.2.7</v>
      </c>
      <c r="M14" s="139" t="str">
        <f t="shared" si="0"/>
        <v>#3.2.8</v>
      </c>
      <c r="N14" s="139" t="str">
        <f t="shared" si="0"/>
        <v>#3.2.9</v>
      </c>
      <c r="O14" s="139" t="str">
        <f t="shared" si="0"/>
        <v>#3.2.10</v>
      </c>
      <c r="P14" s="139" t="str">
        <f t="shared" si="0"/>
        <v>#3.3.1</v>
      </c>
      <c r="Q14" s="139" t="str">
        <f t="shared" si="0"/>
        <v>#3.3.2</v>
      </c>
      <c r="R14" s="139" t="str">
        <f t="shared" si="0"/>
        <v>#3.3.3</v>
      </c>
      <c r="S14" s="139" t="str">
        <f t="shared" si="0"/>
        <v>#3.4.1</v>
      </c>
      <c r="T14" s="139" t="str">
        <f t="shared" si="0"/>
        <v>#3.4.2</v>
      </c>
      <c r="U14" s="139" t="str">
        <f t="shared" si="0"/>
        <v>#3.4.3</v>
      </c>
      <c r="V14" s="139" t="str">
        <f t="shared" si="0"/>
        <v>#3.4.4</v>
      </c>
      <c r="W14" s="139" t="str">
        <f t="shared" si="0"/>
        <v>#3.4.5</v>
      </c>
      <c r="X14" s="139" t="str">
        <f t="shared" si="0"/>
        <v>#3.1.3</v>
      </c>
      <c r="Y14" s="139" t="str">
        <f t="shared" si="0"/>
        <v>#3.1.4</v>
      </c>
      <c r="Z14" s="139" t="str">
        <f t="shared" si="0"/>
        <v>#3.2.11</v>
      </c>
      <c r="AA14" s="139" t="str">
        <f t="shared" si="0"/>
        <v>#3.2.12</v>
      </c>
      <c r="AB14" s="139" t="str">
        <f t="shared" si="0"/>
        <v>#3.2.13</v>
      </c>
      <c r="AC14" s="139" t="str">
        <f t="shared" si="0"/>
        <v>#3.2.14</v>
      </c>
      <c r="AD14" s="139" t="str">
        <f t="shared" si="0"/>
        <v>#3.2.15</v>
      </c>
      <c r="AE14" s="139" t="str">
        <f t="shared" si="0"/>
        <v>#3.2.16</v>
      </c>
      <c r="AF14" s="139" t="str">
        <f t="shared" si="0"/>
        <v>#3.2.17</v>
      </c>
      <c r="AG14" s="139" t="str">
        <f t="shared" si="0"/>
        <v>#3.3.4</v>
      </c>
      <c r="AH14" s="139" t="str">
        <f t="shared" si="0"/>
        <v>#3.3.5</v>
      </c>
      <c r="AI14" s="139" t="str">
        <f t="shared" si="0"/>
        <v>#3.4.6</v>
      </c>
      <c r="AJ14" s="139" t="str">
        <f t="shared" si="0"/>
        <v>#3.4.7</v>
      </c>
      <c r="AK14" s="139" t="str">
        <f t="shared" si="0"/>
        <v>#3.4.8</v>
      </c>
      <c r="AL14" s="139" t="str">
        <f t="shared" si="0"/>
        <v>#3.4.9</v>
      </c>
      <c r="AM14" s="34" t="s">
        <v>173</v>
      </c>
    </row>
    <row r="15" spans="2:61" ht="15.75" x14ac:dyDescent="0.25">
      <c r="B15" s="35" t="s">
        <v>149</v>
      </c>
      <c r="C15" s="20" t="s">
        <v>106</v>
      </c>
      <c r="D15" s="53">
        <f>'Mod3 Settings'!D14</f>
        <v>0</v>
      </c>
      <c r="E15" s="53">
        <f>'Mod3 Settings'!E14</f>
        <v>0</v>
      </c>
      <c r="F15" s="53">
        <f>'Mod3 Settings'!F14</f>
        <v>0</v>
      </c>
      <c r="G15" s="53">
        <f>'Mod3 Settings'!G14</f>
        <v>0</v>
      </c>
      <c r="H15" s="53">
        <f>'Mod3 Settings'!H14</f>
        <v>0</v>
      </c>
      <c r="I15" s="53">
        <f>'Mod3 Settings'!I14</f>
        <v>0</v>
      </c>
      <c r="J15" s="53">
        <f>'Mod3 Settings'!J14</f>
        <v>0</v>
      </c>
      <c r="K15" s="53">
        <f>'Mod3 Settings'!K14</f>
        <v>0</v>
      </c>
      <c r="L15" s="53">
        <f>'Mod3 Settings'!L14</f>
        <v>0</v>
      </c>
      <c r="M15" s="53">
        <f>'Mod3 Settings'!M14</f>
        <v>0</v>
      </c>
      <c r="N15" s="53">
        <f>'Mod3 Settings'!N14</f>
        <v>0</v>
      </c>
      <c r="O15" s="53">
        <f>'Mod3 Settings'!O14</f>
        <v>0</v>
      </c>
      <c r="P15" s="53">
        <f>'Mod3 Settings'!P14</f>
        <v>0</v>
      </c>
      <c r="Q15" s="53">
        <f>'Mod3 Settings'!Q14</f>
        <v>0</v>
      </c>
      <c r="R15" s="53">
        <f>'Mod3 Settings'!R14</f>
        <v>0</v>
      </c>
      <c r="S15" s="53">
        <f>'Mod3 Settings'!S14</f>
        <v>0</v>
      </c>
      <c r="T15" s="53">
        <f>'Mod3 Settings'!T14</f>
        <v>0</v>
      </c>
      <c r="U15" s="53">
        <f>'Mod3 Settings'!U14</f>
        <v>0</v>
      </c>
      <c r="V15" s="53">
        <f>'Mod3 Settings'!V14</f>
        <v>0</v>
      </c>
      <c r="W15" s="53">
        <f>'Mod3 Settings'!W14</f>
        <v>0</v>
      </c>
      <c r="X15" s="54">
        <f>'Mod3 Settings'!X14</f>
        <v>0</v>
      </c>
      <c r="Y15" s="54">
        <f>'Mod3 Settings'!Y14</f>
        <v>0</v>
      </c>
      <c r="Z15" s="54">
        <f>'Mod3 Settings'!Z14</f>
        <v>0</v>
      </c>
      <c r="AA15" s="54">
        <f>'Mod3 Settings'!AA14</f>
        <v>0</v>
      </c>
      <c r="AB15" s="54">
        <f>'Mod3 Settings'!AB14</f>
        <v>0</v>
      </c>
      <c r="AC15" s="54">
        <f>'Mod3 Settings'!AC14</f>
        <v>0</v>
      </c>
      <c r="AD15" s="54">
        <f>'Mod3 Settings'!AD14</f>
        <v>0</v>
      </c>
      <c r="AE15" s="54">
        <f>'Mod3 Settings'!AE14</f>
        <v>0</v>
      </c>
      <c r="AF15" s="54">
        <f>'Mod3 Settings'!AF14</f>
        <v>0</v>
      </c>
      <c r="AG15" s="54">
        <f>'Mod3 Settings'!AG14</f>
        <v>0</v>
      </c>
      <c r="AH15" s="54">
        <f>'Mod3 Settings'!AH14</f>
        <v>0</v>
      </c>
      <c r="AI15" s="54">
        <f>'Mod3 Settings'!AI14</f>
        <v>0</v>
      </c>
      <c r="AJ15" s="54">
        <f>'Mod3 Settings'!AJ14</f>
        <v>0</v>
      </c>
      <c r="AK15" s="54">
        <f>'Mod3 Settings'!AK14</f>
        <v>0</v>
      </c>
      <c r="AL15" s="54">
        <f>'Mod3 Settings'!AL14</f>
        <v>0</v>
      </c>
      <c r="AM15" s="40">
        <f>SUM(V15:AL15)</f>
        <v>0</v>
      </c>
      <c r="AV15" s="188" t="str">
        <f>_xlfn.CONCAT("Widget ",'Mod1 Settings'!$A$34)</f>
        <v>Widget 1</v>
      </c>
      <c r="AW15" s="188"/>
      <c r="AX15" s="188" t="str">
        <f>_xlfn.CONCAT("Widget ",'Mod1 Settings'!$A$35)</f>
        <v>Widget 2</v>
      </c>
      <c r="AY15" s="188"/>
      <c r="AZ15" s="188" t="str">
        <f>_xlfn.CONCAT("Widget ",'Mod2 Settings'!$A$34)</f>
        <v>Widget 3</v>
      </c>
      <c r="BA15" s="188"/>
      <c r="BB15" s="188" t="str">
        <f>_xlfn.CONCAT("Widget ",'Mod2 Settings'!$A$35)</f>
        <v>Widget 4</v>
      </c>
      <c r="BC15" s="188"/>
      <c r="BD15" s="188" t="str">
        <f>_xlfn.CONCAT("Widget ",'Mod3 Settings'!$A$34)</f>
        <v>Widget 5</v>
      </c>
      <c r="BE15" s="188"/>
      <c r="BF15" s="188" t="str">
        <f>_xlfn.CONCAT("Widget ",'Mod3 Settings'!$A$35)</f>
        <v>Widget 6</v>
      </c>
      <c r="BG15" s="188"/>
      <c r="BH15" s="188" t="str">
        <f>_xlfn.CONCAT("Widget ",'Mod4 Settings'!$A$34)</f>
        <v>Widget 7</v>
      </c>
      <c r="BI15" s="188"/>
    </row>
    <row r="16" spans="2:61" ht="15.75" x14ac:dyDescent="0.25">
      <c r="B16" s="35" t="s">
        <v>150</v>
      </c>
      <c r="C16" s="20" t="s">
        <v>106</v>
      </c>
      <c r="D16" s="53">
        <f>'Mod3 Settings'!D15</f>
        <v>3</v>
      </c>
      <c r="E16" s="53">
        <f>'Mod3 Settings'!E15</f>
        <v>3</v>
      </c>
      <c r="F16" s="53">
        <f>'Mod3 Settings'!F15</f>
        <v>3</v>
      </c>
      <c r="G16" s="53">
        <f>'Mod3 Settings'!G15</f>
        <v>3</v>
      </c>
      <c r="H16" s="53">
        <f>'Mod3 Settings'!H15</f>
        <v>3</v>
      </c>
      <c r="I16" s="53">
        <f>'Mod3 Settings'!I15</f>
        <v>2</v>
      </c>
      <c r="J16" s="53">
        <f>'Mod3 Settings'!J15</f>
        <v>3</v>
      </c>
      <c r="K16" s="53">
        <f>'Mod3 Settings'!K15</f>
        <v>4</v>
      </c>
      <c r="L16" s="53">
        <f>'Mod3 Settings'!L15</f>
        <v>3</v>
      </c>
      <c r="M16" s="53">
        <f>'Mod3 Settings'!M15</f>
        <v>3</v>
      </c>
      <c r="N16" s="53">
        <f>'Mod3 Settings'!N15</f>
        <v>3</v>
      </c>
      <c r="O16" s="53">
        <f>'Mod3 Settings'!O15</f>
        <v>3</v>
      </c>
      <c r="P16" s="53">
        <f>'Mod3 Settings'!P15</f>
        <v>3</v>
      </c>
      <c r="Q16" s="53">
        <f>'Mod3 Settings'!Q15</f>
        <v>2</v>
      </c>
      <c r="R16" s="53">
        <f>'Mod3 Settings'!R15</f>
        <v>2</v>
      </c>
      <c r="S16" s="53">
        <f>'Mod3 Settings'!S15</f>
        <v>3</v>
      </c>
      <c r="T16" s="53">
        <f>'Mod3 Settings'!T15</f>
        <v>3</v>
      </c>
      <c r="U16" s="53">
        <f>'Mod3 Settings'!U15</f>
        <v>4</v>
      </c>
      <c r="V16" s="53">
        <f>'Mod3 Settings'!V15</f>
        <v>3</v>
      </c>
      <c r="W16" s="53">
        <f>'Mod3 Settings'!W15</f>
        <v>2</v>
      </c>
      <c r="X16" s="54">
        <f>'Mod3 Settings'!X15</f>
        <v>2</v>
      </c>
      <c r="Y16" s="54">
        <f>'Mod3 Settings'!Y15</f>
        <v>2</v>
      </c>
      <c r="Z16" s="54">
        <f>'Mod3 Settings'!Z15</f>
        <v>2</v>
      </c>
      <c r="AA16" s="54">
        <f>'Mod3 Settings'!AA15</f>
        <v>2</v>
      </c>
      <c r="AB16" s="54">
        <f>'Mod3 Settings'!AB15</f>
        <v>3</v>
      </c>
      <c r="AC16" s="54">
        <f>'Mod3 Settings'!AC15</f>
        <v>3</v>
      </c>
      <c r="AD16" s="54">
        <f>'Mod3 Settings'!AD15</f>
        <v>3</v>
      </c>
      <c r="AE16" s="54">
        <f>'Mod3 Settings'!AE15</f>
        <v>3</v>
      </c>
      <c r="AF16" s="54">
        <f>'Mod3 Settings'!AF15</f>
        <v>2</v>
      </c>
      <c r="AG16" s="54">
        <f>'Mod3 Settings'!AG15</f>
        <v>3</v>
      </c>
      <c r="AH16" s="54">
        <f>'Mod3 Settings'!AH15</f>
        <v>2</v>
      </c>
      <c r="AI16" s="54">
        <f>'Mod3 Settings'!AI15</f>
        <v>3</v>
      </c>
      <c r="AJ16" s="54">
        <f>'Mod3 Settings'!AJ15</f>
        <v>2</v>
      </c>
      <c r="AK16" s="54">
        <f>'Mod3 Settings'!AK15</f>
        <v>2</v>
      </c>
      <c r="AL16" s="54">
        <f>'Mod3 Settings'!AL15</f>
        <v>2</v>
      </c>
      <c r="AM16" s="40">
        <f>SUM(D16:AL16)</f>
        <v>94</v>
      </c>
      <c r="AV16" s="188" t="str">
        <f>'Mod1 Settings'!$B$34</f>
        <v>TORCH</v>
      </c>
      <c r="AW16" s="188"/>
      <c r="AX16" s="188" t="str">
        <f>'Mod1 Settings'!$B$35</f>
        <v>OLD REFRIGERATOR</v>
      </c>
      <c r="AY16" s="188"/>
      <c r="AZ16" s="188" t="str">
        <f>'Mod2 Settings'!$B$34</f>
        <v>BAG OF FERTILIZER</v>
      </c>
      <c r="BA16" s="188"/>
      <c r="BB16" s="188" t="str">
        <f>'Mod2 Settings'!$B$35</f>
        <v>UMBRELLA</v>
      </c>
      <c r="BC16" s="188"/>
      <c r="BD16" s="188" t="str">
        <f>'Mod3 Settings'!$B$34</f>
        <v>WATERING CAN</v>
      </c>
      <c r="BE16" s="188"/>
      <c r="BF16" s="188" t="str">
        <f>'Mod3 Settings'!$B$35</f>
        <v>UMBRELLA</v>
      </c>
      <c r="BG16" s="188"/>
      <c r="BH16" s="188" t="str">
        <f>'Mod4 Settings'!$B$34</f>
        <v>SPRINKLERS</v>
      </c>
      <c r="BI16" s="188"/>
    </row>
    <row r="17" spans="1:61" ht="47.25" x14ac:dyDescent="0.25">
      <c r="A17" s="30" t="s">
        <v>303</v>
      </c>
      <c r="B17" s="30" t="s">
        <v>304</v>
      </c>
      <c r="C17" s="30" t="s">
        <v>302</v>
      </c>
      <c r="D17" s="141" t="str">
        <f>D8</f>
        <v>#3.1.1</v>
      </c>
      <c r="E17" s="141" t="str">
        <f t="shared" ref="E17:AL17" si="1">E8</f>
        <v>#3.1.2</v>
      </c>
      <c r="F17" s="141" t="str">
        <f t="shared" si="1"/>
        <v>#3.2.1</v>
      </c>
      <c r="G17" s="141" t="str">
        <f t="shared" si="1"/>
        <v>#3.2.2</v>
      </c>
      <c r="H17" s="141" t="str">
        <f t="shared" si="1"/>
        <v>#3.2.3</v>
      </c>
      <c r="I17" s="141" t="str">
        <f t="shared" si="1"/>
        <v>#3.2.4</v>
      </c>
      <c r="J17" s="141" t="str">
        <f t="shared" si="1"/>
        <v>#3.2.5</v>
      </c>
      <c r="K17" s="141" t="str">
        <f t="shared" si="1"/>
        <v>#3.2.6</v>
      </c>
      <c r="L17" s="141" t="str">
        <f t="shared" si="1"/>
        <v>#3.2.7</v>
      </c>
      <c r="M17" s="141" t="str">
        <f t="shared" si="1"/>
        <v>#3.2.8</v>
      </c>
      <c r="N17" s="141" t="str">
        <f t="shared" si="1"/>
        <v>#3.2.9</v>
      </c>
      <c r="O17" s="141" t="str">
        <f t="shared" si="1"/>
        <v>#3.2.10</v>
      </c>
      <c r="P17" s="141" t="str">
        <f t="shared" si="1"/>
        <v>#3.3.1</v>
      </c>
      <c r="Q17" s="141" t="str">
        <f t="shared" si="1"/>
        <v>#3.3.2</v>
      </c>
      <c r="R17" s="141" t="str">
        <f t="shared" si="1"/>
        <v>#3.3.3</v>
      </c>
      <c r="S17" s="141" t="str">
        <f t="shared" si="1"/>
        <v>#3.4.1</v>
      </c>
      <c r="T17" s="141" t="str">
        <f t="shared" si="1"/>
        <v>#3.4.2</v>
      </c>
      <c r="U17" s="141" t="str">
        <f t="shared" si="1"/>
        <v>#3.4.3</v>
      </c>
      <c r="V17" s="141" t="str">
        <f t="shared" si="1"/>
        <v>#3.4.4</v>
      </c>
      <c r="W17" s="141" t="str">
        <f t="shared" si="1"/>
        <v>#3.4.5</v>
      </c>
      <c r="X17" s="141" t="str">
        <f t="shared" si="1"/>
        <v>#3.1.3</v>
      </c>
      <c r="Y17" s="141" t="str">
        <f t="shared" si="1"/>
        <v>#3.1.4</v>
      </c>
      <c r="Z17" s="141" t="str">
        <f t="shared" si="1"/>
        <v>#3.2.11</v>
      </c>
      <c r="AA17" s="141" t="str">
        <f t="shared" si="1"/>
        <v>#3.2.12</v>
      </c>
      <c r="AB17" s="141" t="str">
        <f t="shared" si="1"/>
        <v>#3.2.13</v>
      </c>
      <c r="AC17" s="141" t="str">
        <f t="shared" si="1"/>
        <v>#3.2.14</v>
      </c>
      <c r="AD17" s="141" t="str">
        <f t="shared" si="1"/>
        <v>#3.2.15</v>
      </c>
      <c r="AE17" s="141" t="str">
        <f t="shared" si="1"/>
        <v>#3.2.16</v>
      </c>
      <c r="AF17" s="141" t="str">
        <f t="shared" si="1"/>
        <v>#3.2.17</v>
      </c>
      <c r="AG17" s="141" t="str">
        <f t="shared" si="1"/>
        <v>#3.3.4</v>
      </c>
      <c r="AH17" s="141" t="str">
        <f t="shared" si="1"/>
        <v>#3.3.5</v>
      </c>
      <c r="AI17" s="141" t="str">
        <f t="shared" si="1"/>
        <v>#3.4.6</v>
      </c>
      <c r="AJ17" s="141" t="str">
        <f t="shared" si="1"/>
        <v>#3.4.7</v>
      </c>
      <c r="AK17" s="141" t="str">
        <f t="shared" si="1"/>
        <v>#3.4.8</v>
      </c>
      <c r="AL17" s="141" t="str">
        <f t="shared" si="1"/>
        <v>#3.4.9</v>
      </c>
      <c r="AM17" s="150" t="s">
        <v>431</v>
      </c>
      <c r="AN17" s="150" t="s">
        <v>434</v>
      </c>
      <c r="AO17" s="150" t="s">
        <v>441</v>
      </c>
      <c r="AP17" s="150" t="s">
        <v>430</v>
      </c>
      <c r="AQ17" s="150" t="s">
        <v>428</v>
      </c>
      <c r="AR17" s="150" t="s">
        <v>429</v>
      </c>
      <c r="AS17" s="150" t="s">
        <v>432</v>
      </c>
      <c r="AT17" s="150" t="s">
        <v>433</v>
      </c>
      <c r="AU17" s="152" t="s">
        <v>435</v>
      </c>
      <c r="AV17" s="153" t="s">
        <v>436</v>
      </c>
      <c r="AW17" s="153" t="s">
        <v>437</v>
      </c>
      <c r="AX17" s="153" t="s">
        <v>436</v>
      </c>
      <c r="AY17" s="153" t="s">
        <v>437</v>
      </c>
      <c r="AZ17" s="153" t="s">
        <v>436</v>
      </c>
      <c r="BA17" s="153" t="s">
        <v>437</v>
      </c>
      <c r="BB17" s="153" t="s">
        <v>436</v>
      </c>
      <c r="BC17" s="153" t="s">
        <v>437</v>
      </c>
      <c r="BD17" s="153" t="s">
        <v>436</v>
      </c>
      <c r="BE17" s="153" t="s">
        <v>437</v>
      </c>
      <c r="BF17" s="153" t="s">
        <v>436</v>
      </c>
      <c r="BG17" s="153" t="s">
        <v>437</v>
      </c>
      <c r="BH17" s="153" t="s">
        <v>436</v>
      </c>
      <c r="BI17" s="153" t="s">
        <v>437</v>
      </c>
    </row>
    <row r="18" spans="1:61" ht="15.6" customHeight="1" x14ac:dyDescent="0.25">
      <c r="A18" s="191">
        <f>StudentsSummary!$B11</f>
        <v>1</v>
      </c>
      <c r="B18" s="193" t="str">
        <f>_xlfn.CONCAT(StudentsSummary!$C11," ",StudentsSummary!$D11)</f>
        <v>Surname1 Name1</v>
      </c>
      <c r="C18" s="135" t="s">
        <v>308</v>
      </c>
      <c r="D18" s="51"/>
      <c r="E18" s="51"/>
      <c r="F18" s="51"/>
      <c r="G18" s="51"/>
      <c r="H18" s="51"/>
      <c r="I18" s="51"/>
      <c r="J18" s="51"/>
      <c r="K18" s="51"/>
      <c r="L18" s="51"/>
      <c r="M18" s="51"/>
      <c r="N18" s="51"/>
      <c r="O18" s="51"/>
      <c r="P18" s="51"/>
      <c r="Q18" s="51"/>
      <c r="R18" s="51"/>
      <c r="S18" s="51"/>
      <c r="T18" s="51"/>
      <c r="U18" s="51"/>
      <c r="V18" s="51"/>
      <c r="W18" s="51"/>
      <c r="X18" s="52"/>
      <c r="Y18" s="52"/>
      <c r="Z18" s="52"/>
      <c r="AA18" s="52"/>
      <c r="AB18" s="52"/>
      <c r="AC18" s="52"/>
      <c r="AD18" s="52"/>
      <c r="AE18" s="52"/>
      <c r="AF18" s="52"/>
      <c r="AG18" s="52"/>
      <c r="AH18" s="52"/>
      <c r="AI18" s="52"/>
      <c r="AJ18" s="52"/>
      <c r="AK18" s="52"/>
      <c r="AL18" s="52"/>
      <c r="AM18" s="138" t="str">
        <f>IF(COUNTIFS($D$10:$AL$10,"Man",D18:AL18,"OK")=COUNTIF($D$10:$AL$10,"Man"),"PASS","FAIL")</f>
        <v>FAIL</v>
      </c>
      <c r="AN18" s="138">
        <f>SUM(AP18,AQ18,AR18,AU18,AW18,BA18,BC18,BE18,BG18,BI18)</f>
        <v>0</v>
      </c>
      <c r="AO18" s="138" t="str">
        <f>IF($AM18&lt;&gt;"PASS","FAIL",IF(AN18&gt;GRADING!$D$60,GRADING!$D$63,IF('Mod3 Grades'!AN18&lt;=GRADING!$J$67,GRADING!$C$67,IF('Mod3 Grades'!AN18&lt;=GRADING!$J$68,GRADING!$C$68,IF('Mod3 Grades'!AN18&lt;=GRADING!$J$69,GRADING!$C$69,IF('Mod3 Grades'!AN18&lt;=GRADING!$J$70,GRADING!$C$70,IF('Mod3 Grades'!AN18&lt;=GRADING!$J$71,GRADING!$C$71,IF('Mod3 Grades'!AN18&lt;=GRADING!$J$72,GRADING!$C$72,IF('Mod3 Grades'!AN18&lt;=GRADING!$J$73,GRADING!$C$73,IF('Mod3 Grades'!AN18&lt;=GRADING!$J$74,GRADING!$C$74,IF('Mod3 Grades'!AN18&lt;=GRADING!$J$75,GRADING!$C$75,IF('Mod3 Grades'!AN18&lt;=GRADING!$J$76,GRADING!$C$76,IF('Mod3 Grades'!AN18&lt;=GRADING!$J$77,GRADING!$C$77,IF('Mod3 Grades'!AN18&lt;=GRADING!$J$78,GRADING!$C$78,IF('Mod3 Grades'!AN18&lt;=GRADING!$J$79,GRADING!$C$79,IF('Mod3 Grades'!AN18&lt;=GRADING!$J$80,GRADING!$J$80,GRADING!$J$81))))))))))))))))</f>
        <v>FAIL</v>
      </c>
      <c r="AP18" s="29">
        <f>SUMIFS($D$120:$AL$120,$D$10:$AL$10,"Add",D18:AL18,"OK")</f>
        <v>0</v>
      </c>
      <c r="AQ18" s="29">
        <f>SUMIFS($D19:$AL19,$D$10:$AL$10,"Man",$D18:$AL18,"OK")</f>
        <v>0</v>
      </c>
      <c r="AR18" s="29">
        <f>SUMIFS($D19:$AL19,$D$10:$AL$10,"Add",$D18:$AL18,"OK")</f>
        <v>0</v>
      </c>
      <c r="AS18" s="29">
        <f>SUMIFS($D19:$AL19,$D$10:$AL$10,"Add",$D18:$AL18,"OK",$D$13:$AL$13,"H")</f>
        <v>0</v>
      </c>
      <c r="AT18" s="29">
        <f>SUMIFS($D19:$AL19,$D$10:$AL$10,"Add",$D18:$AL18,"OK",$D$13:$AL$13,"L")</f>
        <v>0</v>
      </c>
      <c r="AU18" s="151"/>
      <c r="AV18" s="29" t="str">
        <f>'Mod1 Grades'!V18</f>
        <v>No</v>
      </c>
      <c r="AW18" s="29">
        <f>IF(AV18="Achieved",'Mod1 Settings'!$S$34,IF(AV18="Disabled","n/a",0))</f>
        <v>0</v>
      </c>
      <c r="AX18" s="29" t="str">
        <f>'Mod1 Grades'!X18</f>
        <v>No</v>
      </c>
      <c r="AY18" s="29" t="str">
        <f>IF(AX18="Achieved","No limit for Carrots",IF(AX18="Disabled","n/a","Carrots Limited"))</f>
        <v>Carrots Limited</v>
      </c>
      <c r="AZ18" s="29" t="str">
        <f>'Mod2 Grades'!AP18</f>
        <v>No</v>
      </c>
      <c r="BA18" s="29" t="s">
        <v>440</v>
      </c>
      <c r="BB18" s="29" t="str">
        <f>'Mod2 Grades'!AR18</f>
        <v>No</v>
      </c>
      <c r="BC18" s="29" t="s">
        <v>440</v>
      </c>
      <c r="BD18" s="29" t="str">
        <f>IF('Mod3 Settings'!$M$34=1,IF(AND(COUNTIFS($D$10:$AL$10,"Add",D13:AL13,"H",D18:AL18,"OK")=COUNTIFS($D$10:$AL$10,"Add",D13:AL13,"H"),SUM(AP18:AR18)&gt;='Mod3 Settings'!$P$34),"Achieved","No"),"Disabled")</f>
        <v>No</v>
      </c>
      <c r="BE18" s="29">
        <f>IF('Mod3 Settings'!$M$34=1,IF(BD18="Achieved",'Mod3 Settings'!$S$34,0),"n/a")</f>
        <v>0</v>
      </c>
      <c r="BF18" s="29" t="str">
        <f>IF('Mod3 Settings'!$M$35=1,IF(AN18&gt;='Mod3 Settings'!$P$35,"Achieved","No"),"Disabled")</f>
        <v>No</v>
      </c>
      <c r="BG18" s="29" t="s">
        <v>440</v>
      </c>
      <c r="BH18" s="29" t="s">
        <v>440</v>
      </c>
      <c r="BI18" s="29" t="s">
        <v>440</v>
      </c>
    </row>
    <row r="19" spans="1:61" ht="15.6" customHeight="1" x14ac:dyDescent="0.25">
      <c r="A19" s="192"/>
      <c r="B19" s="194"/>
      <c r="C19" s="135" t="s">
        <v>309</v>
      </c>
      <c r="D19" s="51"/>
      <c r="E19" s="51"/>
      <c r="F19" s="51"/>
      <c r="G19" s="51"/>
      <c r="H19" s="51"/>
      <c r="I19" s="51"/>
      <c r="J19" s="51"/>
      <c r="K19" s="51"/>
      <c r="L19" s="51"/>
      <c r="M19" s="51"/>
      <c r="N19" s="51"/>
      <c r="O19" s="51"/>
      <c r="P19" s="51"/>
      <c r="Q19" s="51"/>
      <c r="R19" s="51"/>
      <c r="S19" s="51"/>
      <c r="T19" s="51"/>
      <c r="U19" s="51"/>
      <c r="V19" s="51"/>
      <c r="W19" s="51"/>
      <c r="X19" s="52"/>
      <c r="Y19" s="52"/>
      <c r="Z19" s="52"/>
      <c r="AA19" s="52"/>
      <c r="AB19" s="52"/>
      <c r="AC19" s="52"/>
      <c r="AD19" s="52"/>
      <c r="AE19" s="52"/>
      <c r="AF19" s="52"/>
      <c r="AG19" s="52"/>
      <c r="AH19" s="52"/>
      <c r="AI19" s="52"/>
      <c r="AJ19" s="52"/>
      <c r="AK19" s="52"/>
      <c r="AL19" s="52"/>
      <c r="AM19" s="138">
        <f>SUM(N19:AL19)</f>
        <v>0</v>
      </c>
    </row>
    <row r="20" spans="1:61" ht="15.6" customHeight="1" x14ac:dyDescent="0.25">
      <c r="A20" s="191">
        <f>StudentsSummary!$B12</f>
        <v>2</v>
      </c>
      <c r="B20" s="193" t="str">
        <f>_xlfn.CONCAT(StudentsSummary!$C12," ",StudentsSummary!$D12)</f>
        <v>Surname2 Name2</v>
      </c>
      <c r="C20" s="135" t="s">
        <v>308</v>
      </c>
      <c r="D20" s="51"/>
      <c r="E20" s="51"/>
      <c r="F20" s="51"/>
      <c r="G20" s="51"/>
      <c r="H20" s="51"/>
      <c r="I20" s="51"/>
      <c r="J20" s="51"/>
      <c r="K20" s="51"/>
      <c r="L20" s="51"/>
      <c r="M20" s="51"/>
      <c r="N20" s="51"/>
      <c r="O20" s="51"/>
      <c r="P20" s="51"/>
      <c r="Q20" s="51"/>
      <c r="R20" s="51"/>
      <c r="S20" s="51"/>
      <c r="T20" s="51"/>
      <c r="U20" s="51"/>
      <c r="V20" s="51"/>
      <c r="W20" s="51"/>
      <c r="X20" s="52"/>
      <c r="Y20" s="52"/>
      <c r="Z20" s="52"/>
      <c r="AA20" s="52"/>
      <c r="AB20" s="52"/>
      <c r="AC20" s="52"/>
      <c r="AD20" s="52"/>
      <c r="AE20" s="52"/>
      <c r="AF20" s="52"/>
      <c r="AG20" s="52"/>
      <c r="AH20" s="52"/>
      <c r="AI20" s="52"/>
      <c r="AJ20" s="52"/>
      <c r="AK20" s="52"/>
      <c r="AL20" s="52"/>
      <c r="AM20" s="138" t="str">
        <f t="shared" ref="AM20" si="2">IF(COUNTIFS($D$10:$AL$10,"Man",D20:AL20,"OK")=COUNTIF($D$10:$AL$10,"Man"),"PASS","FAIL")</f>
        <v>FAIL</v>
      </c>
      <c r="AN20" s="138">
        <f t="shared" ref="AN20" si="3">SUM(AP20,AQ20,AR20,AU20,AW20,BA20,BC20,BE20,BG20,BI20)</f>
        <v>0</v>
      </c>
      <c r="AO20" s="138" t="str">
        <f>IF($AM20&lt;&gt;"PASS","FAIL",IF(AN20&gt;GRADING!$D$60,GRADING!$D$63,IF('Mod3 Grades'!AN20&lt;=GRADING!$J$67,GRADING!$C$67,IF('Mod3 Grades'!AN20&lt;=GRADING!$J$68,GRADING!$C$68,IF('Mod3 Grades'!AN20&lt;=GRADING!$J$69,GRADING!$C$69,IF('Mod3 Grades'!AN20&lt;=GRADING!$J$70,GRADING!$C$70,IF('Mod3 Grades'!AN20&lt;=GRADING!$J$71,GRADING!$C$71,IF('Mod3 Grades'!AN20&lt;=GRADING!$J$72,GRADING!$C$72,IF('Mod3 Grades'!AN20&lt;=GRADING!$J$73,GRADING!$C$73,IF('Mod3 Grades'!AN20&lt;=GRADING!$J$74,GRADING!$C$74,IF('Mod3 Grades'!AN20&lt;=GRADING!$J$75,GRADING!$C$75,IF('Mod3 Grades'!AN20&lt;=GRADING!$J$76,GRADING!$C$76,IF('Mod3 Grades'!AN20&lt;=GRADING!$J$77,GRADING!$C$77,IF('Mod3 Grades'!AN20&lt;=GRADING!$J$78,GRADING!$C$78,IF('Mod3 Grades'!AN20&lt;=GRADING!$J$79,GRADING!$C$79,IF('Mod3 Grades'!AN20&lt;=GRADING!$J$80,GRADING!$J$80,GRADING!$J$81))))))))))))))))</f>
        <v>FAIL</v>
      </c>
      <c r="AP20" s="29">
        <f t="shared" ref="AP20" si="4">SUMIFS($D$120:$AL$120,$D$10:$AL$10,"Add",D20:AL20,"OK")</f>
        <v>0</v>
      </c>
      <c r="AQ20" s="29">
        <f t="shared" ref="AQ20" si="5">SUMIFS($D21:$AL21,$D$10:$AL$10,"Man",$D20:$AL20,"OK")</f>
        <v>0</v>
      </c>
      <c r="AR20" s="29">
        <f t="shared" ref="AR20" si="6">SUMIFS($D21:$AL21,$D$10:$AL$10,"Add",$D20:$AL20,"OK")</f>
        <v>0</v>
      </c>
      <c r="AS20" s="29">
        <f t="shared" ref="AS20" si="7">SUMIFS($D21:$AL21,$D$10:$AL$10,"Add",$D20:$AL20,"OK",$D$13:$AL$13,"H")</f>
        <v>0</v>
      </c>
      <c r="AT20" s="29">
        <f t="shared" ref="AT20" si="8">SUMIFS($D21:$AL21,$D$10:$AL$10,"Add",$D20:$AL20,"OK",$D$13:$AL$13,"L")</f>
        <v>0</v>
      </c>
      <c r="AU20" s="151"/>
      <c r="AV20" s="29" t="str">
        <f>'Mod1 Grades'!V20</f>
        <v>No</v>
      </c>
      <c r="AW20" s="29">
        <f>IF(AV20="Achieved",'Mod1 Settings'!$S$34,IF(AV20="Disabled","n/a",0))</f>
        <v>0</v>
      </c>
      <c r="AX20" s="29" t="str">
        <f>'Mod1 Grades'!X20</f>
        <v>No</v>
      </c>
      <c r="AY20" s="29" t="str">
        <f t="shared" ref="AY20" si="9">IF(AX20="Achieved","No limit for Carrots",IF(AX20="Disabled","n/a","Carrots Limited"))</f>
        <v>Carrots Limited</v>
      </c>
      <c r="AZ20" s="29" t="str">
        <f>'Mod2 Grades'!AP20</f>
        <v>No</v>
      </c>
      <c r="BA20" s="29" t="s">
        <v>440</v>
      </c>
      <c r="BB20" s="29" t="str">
        <f>'Mod2 Grades'!AR20</f>
        <v>No</v>
      </c>
      <c r="BC20" s="29" t="s">
        <v>440</v>
      </c>
      <c r="BD20" s="29" t="str">
        <f>IF('Mod3 Settings'!$M$34=1,IF(AND(COUNTIFS($D$10:$AL$10,"Add",D15:AL15,"H",D20:AL20,"OK")=COUNTIFS($D$10:$AL$10,"Add",D15:AL15,"H"),SUM(AP20:AR20)&gt;='Mod3 Settings'!$P$34),"Achieved","No"),"Disabled")</f>
        <v>No</v>
      </c>
      <c r="BE20" s="29">
        <f>IF('Mod3 Settings'!$M$34=1,IF(BD20="Achieved",'Mod3 Settings'!$S$34,0),"n/a")</f>
        <v>0</v>
      </c>
      <c r="BF20" s="29" t="str">
        <f>IF('Mod3 Settings'!$M$35=1,IF(AN20&gt;='Mod3 Settings'!$P$35,"Achieved","No"),"Disabled")</f>
        <v>No</v>
      </c>
      <c r="BG20" s="29" t="s">
        <v>440</v>
      </c>
      <c r="BH20" s="29" t="s">
        <v>440</v>
      </c>
      <c r="BI20" s="29" t="s">
        <v>440</v>
      </c>
    </row>
    <row r="21" spans="1:61" ht="15.6" customHeight="1" x14ac:dyDescent="0.25">
      <c r="A21" s="192"/>
      <c r="B21" s="194"/>
      <c r="C21" s="135" t="s">
        <v>309</v>
      </c>
      <c r="D21" s="51"/>
      <c r="E21" s="51"/>
      <c r="F21" s="51"/>
      <c r="G21" s="51"/>
      <c r="H21" s="51"/>
      <c r="I21" s="51"/>
      <c r="J21" s="51"/>
      <c r="K21" s="51"/>
      <c r="L21" s="51"/>
      <c r="M21" s="51"/>
      <c r="N21" s="51"/>
      <c r="O21" s="51"/>
      <c r="P21" s="51"/>
      <c r="Q21" s="51"/>
      <c r="R21" s="51"/>
      <c r="S21" s="51"/>
      <c r="T21" s="51"/>
      <c r="U21" s="51"/>
      <c r="V21" s="51"/>
      <c r="W21" s="51"/>
      <c r="X21" s="52"/>
      <c r="Y21" s="52"/>
      <c r="Z21" s="52"/>
      <c r="AA21" s="52"/>
      <c r="AB21" s="52"/>
      <c r="AC21" s="52"/>
      <c r="AD21" s="52"/>
      <c r="AE21" s="52"/>
      <c r="AF21" s="52"/>
      <c r="AG21" s="52"/>
      <c r="AH21" s="52"/>
      <c r="AI21" s="52"/>
      <c r="AJ21" s="52"/>
      <c r="AK21" s="52"/>
      <c r="AL21" s="52"/>
      <c r="AM21" s="138">
        <f t="shared" ref="AM21" si="10">SUM(N21:AL21)</f>
        <v>0</v>
      </c>
    </row>
    <row r="22" spans="1:61" ht="15.6" customHeight="1" x14ac:dyDescent="0.25">
      <c r="A22" s="191">
        <f>StudentsSummary!$B13</f>
        <v>3</v>
      </c>
      <c r="B22" s="193" t="str">
        <f>_xlfn.CONCAT(StudentsSummary!$C13," ",StudentsSummary!$D13)</f>
        <v>Surname3 Name3</v>
      </c>
      <c r="C22" s="135" t="s">
        <v>308</v>
      </c>
      <c r="D22" s="51"/>
      <c r="E22" s="51"/>
      <c r="F22" s="51"/>
      <c r="G22" s="51"/>
      <c r="H22" s="51"/>
      <c r="I22" s="51"/>
      <c r="J22" s="51"/>
      <c r="K22" s="51"/>
      <c r="L22" s="51"/>
      <c r="M22" s="51"/>
      <c r="N22" s="51"/>
      <c r="O22" s="51"/>
      <c r="P22" s="51"/>
      <c r="Q22" s="51"/>
      <c r="R22" s="51"/>
      <c r="S22" s="51"/>
      <c r="T22" s="51"/>
      <c r="U22" s="51"/>
      <c r="V22" s="51"/>
      <c r="W22" s="51"/>
      <c r="X22" s="52"/>
      <c r="Y22" s="52"/>
      <c r="Z22" s="52"/>
      <c r="AA22" s="52"/>
      <c r="AB22" s="52"/>
      <c r="AC22" s="52"/>
      <c r="AD22" s="52"/>
      <c r="AE22" s="52"/>
      <c r="AF22" s="52"/>
      <c r="AG22" s="52"/>
      <c r="AH22" s="52"/>
      <c r="AI22" s="52"/>
      <c r="AJ22" s="52"/>
      <c r="AK22" s="52"/>
      <c r="AL22" s="52"/>
      <c r="AM22" s="138" t="str">
        <f t="shared" ref="AM22" si="11">IF(COUNTIFS($D$10:$AL$10,"Man",D22:AL22,"OK")=COUNTIF($D$10:$AL$10,"Man"),"PASS","FAIL")</f>
        <v>FAIL</v>
      </c>
      <c r="AN22" s="138">
        <f t="shared" ref="AN22" si="12">SUM(AP22,AQ22,AR22,AU22,AW22,BA22,BC22,BE22,BG22,BI22)</f>
        <v>0</v>
      </c>
      <c r="AO22" s="138" t="str">
        <f>IF($AM22&lt;&gt;"PASS","FAIL",IF(AN22&gt;GRADING!$D$60,GRADING!$D$63,IF('Mod3 Grades'!AN22&lt;=GRADING!$J$67,GRADING!$C$67,IF('Mod3 Grades'!AN22&lt;=GRADING!$J$68,GRADING!$C$68,IF('Mod3 Grades'!AN22&lt;=GRADING!$J$69,GRADING!$C$69,IF('Mod3 Grades'!AN22&lt;=GRADING!$J$70,GRADING!$C$70,IF('Mod3 Grades'!AN22&lt;=GRADING!$J$71,GRADING!$C$71,IF('Mod3 Grades'!AN22&lt;=GRADING!$J$72,GRADING!$C$72,IF('Mod3 Grades'!AN22&lt;=GRADING!$J$73,GRADING!$C$73,IF('Mod3 Grades'!AN22&lt;=GRADING!$J$74,GRADING!$C$74,IF('Mod3 Grades'!AN22&lt;=GRADING!$J$75,GRADING!$C$75,IF('Mod3 Grades'!AN22&lt;=GRADING!$J$76,GRADING!$C$76,IF('Mod3 Grades'!AN22&lt;=GRADING!$J$77,GRADING!$C$77,IF('Mod3 Grades'!AN22&lt;=GRADING!$J$78,GRADING!$C$78,IF('Mod3 Grades'!AN22&lt;=GRADING!$J$79,GRADING!$C$79,IF('Mod3 Grades'!AN22&lt;=GRADING!$J$80,GRADING!$J$80,GRADING!$J$81))))))))))))))))</f>
        <v>FAIL</v>
      </c>
      <c r="AP22" s="29">
        <f t="shared" ref="AP22" si="13">SUMIFS($D$120:$AL$120,$D$10:$AL$10,"Add",D22:AL22,"OK")</f>
        <v>0</v>
      </c>
      <c r="AQ22" s="29">
        <f t="shared" ref="AQ22" si="14">SUMIFS($D23:$AL23,$D$10:$AL$10,"Man",$D22:$AL22,"OK")</f>
        <v>0</v>
      </c>
      <c r="AR22" s="29">
        <f t="shared" ref="AR22" si="15">SUMIFS($D23:$AL23,$D$10:$AL$10,"Add",$D22:$AL22,"OK")</f>
        <v>0</v>
      </c>
      <c r="AS22" s="29">
        <f t="shared" ref="AS22" si="16">SUMIFS($D23:$AL23,$D$10:$AL$10,"Add",$D22:$AL22,"OK",$D$13:$AL$13,"H")</f>
        <v>0</v>
      </c>
      <c r="AT22" s="29">
        <f t="shared" ref="AT22" si="17">SUMIFS($D23:$AL23,$D$10:$AL$10,"Add",$D22:$AL22,"OK",$D$13:$AL$13,"L")</f>
        <v>0</v>
      </c>
      <c r="AU22" s="151"/>
      <c r="AV22" s="29" t="str">
        <f>'Mod1 Grades'!V22</f>
        <v>No</v>
      </c>
      <c r="AW22" s="29">
        <f>IF(AV22="Achieved",'Mod1 Settings'!$S$34,IF(AV22="Disabled","n/a",0))</f>
        <v>0</v>
      </c>
      <c r="AX22" s="29" t="str">
        <f>'Mod1 Grades'!X22</f>
        <v>No</v>
      </c>
      <c r="AY22" s="29" t="str">
        <f t="shared" ref="AY22" si="18">IF(AX22="Achieved","No limit for Carrots",IF(AX22="Disabled","n/a","Carrots Limited"))</f>
        <v>Carrots Limited</v>
      </c>
      <c r="AZ22" s="29" t="str">
        <f>'Mod2 Grades'!AP22</f>
        <v>No</v>
      </c>
      <c r="BA22" s="29" t="s">
        <v>440</v>
      </c>
      <c r="BB22" s="29" t="str">
        <f>'Mod2 Grades'!AR22</f>
        <v>No</v>
      </c>
      <c r="BC22" s="29" t="s">
        <v>440</v>
      </c>
      <c r="BD22" s="29" t="str">
        <f>IF('Mod3 Settings'!$M$34=1,IF(AND(COUNTIFS($D$10:$AL$10,"Add",D17:AL17,"H",D22:AL22,"OK")=COUNTIFS($D$10:$AL$10,"Add",D17:AL17,"H"),SUM(AP22:AR22)&gt;='Mod3 Settings'!$P$34),"Achieved","No"),"Disabled")</f>
        <v>No</v>
      </c>
      <c r="BE22" s="29">
        <f>IF('Mod3 Settings'!$M$34=1,IF(BD22="Achieved",'Mod3 Settings'!$S$34,0),"n/a")</f>
        <v>0</v>
      </c>
      <c r="BF22" s="29" t="str">
        <f>IF('Mod3 Settings'!$M$35=1,IF(AN22&gt;='Mod3 Settings'!$P$35,"Achieved","No"),"Disabled")</f>
        <v>No</v>
      </c>
      <c r="BG22" s="29" t="s">
        <v>440</v>
      </c>
      <c r="BH22" s="29" t="s">
        <v>440</v>
      </c>
      <c r="BI22" s="29" t="s">
        <v>440</v>
      </c>
    </row>
    <row r="23" spans="1:61" ht="15.6" customHeight="1" x14ac:dyDescent="0.25">
      <c r="A23" s="192"/>
      <c r="B23" s="194"/>
      <c r="C23" s="135" t="s">
        <v>309</v>
      </c>
      <c r="D23" s="51"/>
      <c r="E23" s="51"/>
      <c r="F23" s="51"/>
      <c r="G23" s="51"/>
      <c r="H23" s="51"/>
      <c r="I23" s="51"/>
      <c r="J23" s="51"/>
      <c r="K23" s="51"/>
      <c r="L23" s="51"/>
      <c r="M23" s="51"/>
      <c r="N23" s="51"/>
      <c r="O23" s="51"/>
      <c r="P23" s="51"/>
      <c r="Q23" s="51"/>
      <c r="R23" s="51"/>
      <c r="S23" s="51"/>
      <c r="T23" s="51"/>
      <c r="U23" s="51"/>
      <c r="V23" s="51"/>
      <c r="W23" s="51"/>
      <c r="X23" s="52"/>
      <c r="Y23" s="52"/>
      <c r="Z23" s="52"/>
      <c r="AA23" s="52"/>
      <c r="AB23" s="52"/>
      <c r="AC23" s="52"/>
      <c r="AD23" s="52"/>
      <c r="AE23" s="52"/>
      <c r="AF23" s="52"/>
      <c r="AG23" s="52"/>
      <c r="AH23" s="52"/>
      <c r="AI23" s="52"/>
      <c r="AJ23" s="52"/>
      <c r="AK23" s="52"/>
      <c r="AL23" s="52"/>
      <c r="AM23" s="138">
        <f t="shared" ref="AM23" si="19">SUM(N23:AL23)</f>
        <v>0</v>
      </c>
    </row>
    <row r="24" spans="1:61" ht="15.6" customHeight="1" x14ac:dyDescent="0.25">
      <c r="A24" s="191">
        <f>StudentsSummary!$B14</f>
        <v>4</v>
      </c>
      <c r="B24" s="193" t="str">
        <f>_xlfn.CONCAT(StudentsSummary!$C14," ",StudentsSummary!$D14)</f>
        <v>Surname4 Name4</v>
      </c>
      <c r="C24" s="135" t="s">
        <v>308</v>
      </c>
      <c r="D24" s="51"/>
      <c r="E24" s="51"/>
      <c r="F24" s="51"/>
      <c r="G24" s="51"/>
      <c r="H24" s="51"/>
      <c r="I24" s="51"/>
      <c r="J24" s="51"/>
      <c r="K24" s="51"/>
      <c r="L24" s="51"/>
      <c r="M24" s="51"/>
      <c r="N24" s="51"/>
      <c r="O24" s="51"/>
      <c r="P24" s="51"/>
      <c r="Q24" s="51"/>
      <c r="R24" s="51"/>
      <c r="S24" s="51"/>
      <c r="T24" s="51"/>
      <c r="U24" s="51"/>
      <c r="V24" s="51"/>
      <c r="W24" s="51"/>
      <c r="X24" s="52"/>
      <c r="Y24" s="52"/>
      <c r="Z24" s="52"/>
      <c r="AA24" s="52"/>
      <c r="AB24" s="52"/>
      <c r="AC24" s="52"/>
      <c r="AD24" s="52"/>
      <c r="AE24" s="52"/>
      <c r="AF24" s="52"/>
      <c r="AG24" s="52"/>
      <c r="AH24" s="52"/>
      <c r="AI24" s="52"/>
      <c r="AJ24" s="52"/>
      <c r="AK24" s="52"/>
      <c r="AL24" s="52"/>
      <c r="AM24" s="138" t="str">
        <f t="shared" ref="AM24" si="20">IF(COUNTIFS($D$10:$AL$10,"Man",D24:AL24,"OK")=COUNTIF($D$10:$AL$10,"Man"),"PASS","FAIL")</f>
        <v>FAIL</v>
      </c>
      <c r="AN24" s="138">
        <f t="shared" ref="AN24" si="21">SUM(AP24,AQ24,AR24,AU24,AW24,BA24,BC24,BE24,BG24,BI24)</f>
        <v>0</v>
      </c>
      <c r="AO24" s="138" t="str">
        <f>IF($AM24&lt;&gt;"PASS","FAIL",IF(AN24&gt;GRADING!$D$60,GRADING!$D$63,IF('Mod3 Grades'!AN24&lt;=GRADING!$J$67,GRADING!$C$67,IF('Mod3 Grades'!AN24&lt;=GRADING!$J$68,GRADING!$C$68,IF('Mod3 Grades'!AN24&lt;=GRADING!$J$69,GRADING!$C$69,IF('Mod3 Grades'!AN24&lt;=GRADING!$J$70,GRADING!$C$70,IF('Mod3 Grades'!AN24&lt;=GRADING!$J$71,GRADING!$C$71,IF('Mod3 Grades'!AN24&lt;=GRADING!$J$72,GRADING!$C$72,IF('Mod3 Grades'!AN24&lt;=GRADING!$J$73,GRADING!$C$73,IF('Mod3 Grades'!AN24&lt;=GRADING!$J$74,GRADING!$C$74,IF('Mod3 Grades'!AN24&lt;=GRADING!$J$75,GRADING!$C$75,IF('Mod3 Grades'!AN24&lt;=GRADING!$J$76,GRADING!$C$76,IF('Mod3 Grades'!AN24&lt;=GRADING!$J$77,GRADING!$C$77,IF('Mod3 Grades'!AN24&lt;=GRADING!$J$78,GRADING!$C$78,IF('Mod3 Grades'!AN24&lt;=GRADING!$J$79,GRADING!$C$79,IF('Mod3 Grades'!AN24&lt;=GRADING!$J$80,GRADING!$J$80,GRADING!$J$81))))))))))))))))</f>
        <v>FAIL</v>
      </c>
      <c r="AP24" s="29">
        <f t="shared" ref="AP24" si="22">SUMIFS($D$120:$AL$120,$D$10:$AL$10,"Add",D24:AL24,"OK")</f>
        <v>0</v>
      </c>
      <c r="AQ24" s="29">
        <f t="shared" ref="AQ24" si="23">SUMIFS($D25:$AL25,$D$10:$AL$10,"Man",$D24:$AL24,"OK")</f>
        <v>0</v>
      </c>
      <c r="AR24" s="29">
        <f t="shared" ref="AR24" si="24">SUMIFS($D25:$AL25,$D$10:$AL$10,"Add",$D24:$AL24,"OK")</f>
        <v>0</v>
      </c>
      <c r="AS24" s="29">
        <f t="shared" ref="AS24" si="25">SUMIFS($D25:$AL25,$D$10:$AL$10,"Add",$D24:$AL24,"OK",$D$13:$AL$13,"H")</f>
        <v>0</v>
      </c>
      <c r="AT24" s="29">
        <f t="shared" ref="AT24" si="26">SUMIFS($D25:$AL25,$D$10:$AL$10,"Add",$D24:$AL24,"OK",$D$13:$AL$13,"L")</f>
        <v>0</v>
      </c>
      <c r="AU24" s="151"/>
      <c r="AV24" s="29" t="str">
        <f>'Mod1 Grades'!V24</f>
        <v>No</v>
      </c>
      <c r="AW24" s="29">
        <f>IF(AV24="Achieved",'Mod1 Settings'!$S$34,IF(AV24="Disabled","n/a",0))</f>
        <v>0</v>
      </c>
      <c r="AX24" s="29" t="str">
        <f>'Mod1 Grades'!X24</f>
        <v>No</v>
      </c>
      <c r="AY24" s="29" t="str">
        <f t="shared" ref="AY24" si="27">IF(AX24="Achieved","No limit for Carrots",IF(AX24="Disabled","n/a","Carrots Limited"))</f>
        <v>Carrots Limited</v>
      </c>
      <c r="AZ24" s="29" t="str">
        <f>'Mod2 Grades'!AP24</f>
        <v>No</v>
      </c>
      <c r="BA24" s="29" t="s">
        <v>440</v>
      </c>
      <c r="BB24" s="29" t="str">
        <f>'Mod2 Grades'!AR24</f>
        <v>No</v>
      </c>
      <c r="BC24" s="29" t="s">
        <v>440</v>
      </c>
      <c r="BD24" s="29" t="str">
        <f>IF('Mod3 Settings'!$M$34=1,IF(AND(COUNTIFS($D$10:$AL$10,"Add",D19:AL19,"H",D24:AL24,"OK")=COUNTIFS($D$10:$AL$10,"Add",D19:AL19,"H"),SUM(AP24:AR24)&gt;='Mod3 Settings'!$P$34),"Achieved","No"),"Disabled")</f>
        <v>No</v>
      </c>
      <c r="BE24" s="29">
        <f>IF('Mod3 Settings'!$M$34=1,IF(BD24="Achieved",'Mod3 Settings'!$S$34,0),"n/a")</f>
        <v>0</v>
      </c>
      <c r="BF24" s="29" t="str">
        <f>IF('Mod3 Settings'!$M$35=1,IF(AN24&gt;='Mod3 Settings'!$P$35,"Achieved","No"),"Disabled")</f>
        <v>No</v>
      </c>
      <c r="BG24" s="29" t="s">
        <v>440</v>
      </c>
      <c r="BH24" s="29" t="s">
        <v>440</v>
      </c>
      <c r="BI24" s="29" t="s">
        <v>440</v>
      </c>
    </row>
    <row r="25" spans="1:61" ht="15.6" customHeight="1" x14ac:dyDescent="0.25">
      <c r="A25" s="192"/>
      <c r="B25" s="194"/>
      <c r="C25" s="135" t="s">
        <v>309</v>
      </c>
      <c r="D25" s="51"/>
      <c r="E25" s="51"/>
      <c r="F25" s="51"/>
      <c r="G25" s="51"/>
      <c r="H25" s="51"/>
      <c r="I25" s="51"/>
      <c r="J25" s="51"/>
      <c r="K25" s="51"/>
      <c r="L25" s="51"/>
      <c r="M25" s="51"/>
      <c r="N25" s="51"/>
      <c r="O25" s="51"/>
      <c r="P25" s="51"/>
      <c r="Q25" s="51"/>
      <c r="R25" s="51"/>
      <c r="S25" s="51"/>
      <c r="T25" s="51"/>
      <c r="U25" s="51"/>
      <c r="V25" s="51"/>
      <c r="W25" s="51"/>
      <c r="X25" s="52"/>
      <c r="Y25" s="52"/>
      <c r="Z25" s="52"/>
      <c r="AA25" s="52"/>
      <c r="AB25" s="52"/>
      <c r="AC25" s="52"/>
      <c r="AD25" s="52"/>
      <c r="AE25" s="52"/>
      <c r="AF25" s="52"/>
      <c r="AG25" s="52"/>
      <c r="AH25" s="52"/>
      <c r="AI25" s="52"/>
      <c r="AJ25" s="52"/>
      <c r="AK25" s="52"/>
      <c r="AL25" s="52"/>
      <c r="AM25" s="138">
        <f t="shared" ref="AM25" si="28">SUM(N25:AL25)</f>
        <v>0</v>
      </c>
    </row>
    <row r="26" spans="1:61" ht="15.6" customHeight="1" x14ac:dyDescent="0.25">
      <c r="A26" s="191">
        <f>StudentsSummary!$B15</f>
        <v>5</v>
      </c>
      <c r="B26" s="193" t="str">
        <f>_xlfn.CONCAT(StudentsSummary!$C15," ",StudentsSummary!$D15)</f>
        <v>Surname5 Name5</v>
      </c>
      <c r="C26" s="135" t="s">
        <v>308</v>
      </c>
      <c r="D26" s="51"/>
      <c r="E26" s="51"/>
      <c r="F26" s="51"/>
      <c r="G26" s="51"/>
      <c r="H26" s="51"/>
      <c r="I26" s="51"/>
      <c r="J26" s="51"/>
      <c r="K26" s="51"/>
      <c r="L26" s="51"/>
      <c r="M26" s="51"/>
      <c r="N26" s="51"/>
      <c r="O26" s="51"/>
      <c r="P26" s="51"/>
      <c r="Q26" s="51"/>
      <c r="R26" s="51"/>
      <c r="S26" s="51"/>
      <c r="T26" s="51"/>
      <c r="U26" s="51"/>
      <c r="V26" s="51"/>
      <c r="W26" s="51"/>
      <c r="X26" s="52"/>
      <c r="Y26" s="52"/>
      <c r="Z26" s="52"/>
      <c r="AA26" s="52"/>
      <c r="AB26" s="52"/>
      <c r="AC26" s="52"/>
      <c r="AD26" s="52"/>
      <c r="AE26" s="52"/>
      <c r="AF26" s="52"/>
      <c r="AG26" s="52"/>
      <c r="AH26" s="52"/>
      <c r="AI26" s="52"/>
      <c r="AJ26" s="52"/>
      <c r="AK26" s="52"/>
      <c r="AL26" s="52"/>
      <c r="AM26" s="138" t="str">
        <f t="shared" ref="AM26" si="29">IF(COUNTIFS($D$10:$AL$10,"Man",D26:AL26,"OK")=COUNTIF($D$10:$AL$10,"Man"),"PASS","FAIL")</f>
        <v>FAIL</v>
      </c>
      <c r="AN26" s="138">
        <f t="shared" ref="AN26" si="30">SUM(AP26,AQ26,AR26,AU26,AW26,BA26,BC26,BE26,BG26,BI26)</f>
        <v>0</v>
      </c>
      <c r="AO26" s="138" t="str">
        <f>IF($AM26&lt;&gt;"PASS","FAIL",IF(AN26&gt;GRADING!$D$60,GRADING!$D$63,IF('Mod3 Grades'!AN26&lt;=GRADING!$J$67,GRADING!$C$67,IF('Mod3 Grades'!AN26&lt;=GRADING!$J$68,GRADING!$C$68,IF('Mod3 Grades'!AN26&lt;=GRADING!$J$69,GRADING!$C$69,IF('Mod3 Grades'!AN26&lt;=GRADING!$J$70,GRADING!$C$70,IF('Mod3 Grades'!AN26&lt;=GRADING!$J$71,GRADING!$C$71,IF('Mod3 Grades'!AN26&lt;=GRADING!$J$72,GRADING!$C$72,IF('Mod3 Grades'!AN26&lt;=GRADING!$J$73,GRADING!$C$73,IF('Mod3 Grades'!AN26&lt;=GRADING!$J$74,GRADING!$C$74,IF('Mod3 Grades'!AN26&lt;=GRADING!$J$75,GRADING!$C$75,IF('Mod3 Grades'!AN26&lt;=GRADING!$J$76,GRADING!$C$76,IF('Mod3 Grades'!AN26&lt;=GRADING!$J$77,GRADING!$C$77,IF('Mod3 Grades'!AN26&lt;=GRADING!$J$78,GRADING!$C$78,IF('Mod3 Grades'!AN26&lt;=GRADING!$J$79,GRADING!$C$79,IF('Mod3 Grades'!AN26&lt;=GRADING!$J$80,GRADING!$J$80,GRADING!$J$81))))))))))))))))</f>
        <v>FAIL</v>
      </c>
      <c r="AP26" s="29">
        <f t="shared" ref="AP26" si="31">SUMIFS($D$120:$AL$120,$D$10:$AL$10,"Add",D26:AL26,"OK")</f>
        <v>0</v>
      </c>
      <c r="AQ26" s="29">
        <f t="shared" ref="AQ26" si="32">SUMIFS($D27:$AL27,$D$10:$AL$10,"Man",$D26:$AL26,"OK")</f>
        <v>0</v>
      </c>
      <c r="AR26" s="29">
        <f t="shared" ref="AR26" si="33">SUMIFS($D27:$AL27,$D$10:$AL$10,"Add",$D26:$AL26,"OK")</f>
        <v>0</v>
      </c>
      <c r="AS26" s="29">
        <f t="shared" ref="AS26" si="34">SUMIFS($D27:$AL27,$D$10:$AL$10,"Add",$D26:$AL26,"OK",$D$13:$AL$13,"H")</f>
        <v>0</v>
      </c>
      <c r="AT26" s="29">
        <f t="shared" ref="AT26" si="35">SUMIFS($D27:$AL27,$D$10:$AL$10,"Add",$D26:$AL26,"OK",$D$13:$AL$13,"L")</f>
        <v>0</v>
      </c>
      <c r="AU26" s="151"/>
      <c r="AV26" s="29" t="str">
        <f>'Mod1 Grades'!V26</f>
        <v>No</v>
      </c>
      <c r="AW26" s="29">
        <f>IF(AV26="Achieved",'Mod1 Settings'!$S$34,IF(AV26="Disabled","n/a",0))</f>
        <v>0</v>
      </c>
      <c r="AX26" s="29" t="str">
        <f>'Mod1 Grades'!X26</f>
        <v>No</v>
      </c>
      <c r="AY26" s="29" t="str">
        <f t="shared" ref="AY26" si="36">IF(AX26="Achieved","No limit for Carrots",IF(AX26="Disabled","n/a","Carrots Limited"))</f>
        <v>Carrots Limited</v>
      </c>
      <c r="AZ26" s="29" t="str">
        <f>'Mod2 Grades'!AP26</f>
        <v>No</v>
      </c>
      <c r="BA26" s="29" t="s">
        <v>440</v>
      </c>
      <c r="BB26" s="29" t="str">
        <f>'Mod2 Grades'!AR26</f>
        <v>No</v>
      </c>
      <c r="BC26" s="29" t="s">
        <v>440</v>
      </c>
      <c r="BD26" s="29" t="str">
        <f>IF('Mod3 Settings'!$M$34=1,IF(AND(COUNTIFS($D$10:$AL$10,"Add",D21:AL21,"H",D26:AL26,"OK")=COUNTIFS($D$10:$AL$10,"Add",D21:AL21,"H"),SUM(AP26:AR26)&gt;='Mod3 Settings'!$P$34),"Achieved","No"),"Disabled")</f>
        <v>No</v>
      </c>
      <c r="BE26" s="29">
        <f>IF('Mod3 Settings'!$M$34=1,IF(BD26="Achieved",'Mod3 Settings'!$S$34,0),"n/a")</f>
        <v>0</v>
      </c>
      <c r="BF26" s="29" t="str">
        <f>IF('Mod3 Settings'!$M$35=1,IF(AN26&gt;='Mod3 Settings'!$P$35,"Achieved","No"),"Disabled")</f>
        <v>No</v>
      </c>
      <c r="BG26" s="29" t="s">
        <v>440</v>
      </c>
      <c r="BH26" s="29" t="s">
        <v>440</v>
      </c>
      <c r="BI26" s="29" t="s">
        <v>440</v>
      </c>
    </row>
    <row r="27" spans="1:61" ht="15.6" customHeight="1" x14ac:dyDescent="0.25">
      <c r="A27" s="192"/>
      <c r="B27" s="194"/>
      <c r="C27" s="135" t="s">
        <v>309</v>
      </c>
      <c r="D27" s="51"/>
      <c r="E27" s="51"/>
      <c r="F27" s="51"/>
      <c r="G27" s="51"/>
      <c r="H27" s="51"/>
      <c r="I27" s="51"/>
      <c r="J27" s="51"/>
      <c r="K27" s="51"/>
      <c r="L27" s="51"/>
      <c r="M27" s="51"/>
      <c r="N27" s="51"/>
      <c r="O27" s="51"/>
      <c r="P27" s="51"/>
      <c r="Q27" s="51"/>
      <c r="R27" s="51"/>
      <c r="S27" s="51"/>
      <c r="T27" s="51"/>
      <c r="U27" s="51"/>
      <c r="V27" s="51"/>
      <c r="W27" s="51"/>
      <c r="X27" s="52"/>
      <c r="Y27" s="52"/>
      <c r="Z27" s="52"/>
      <c r="AA27" s="52"/>
      <c r="AB27" s="52"/>
      <c r="AC27" s="52"/>
      <c r="AD27" s="52"/>
      <c r="AE27" s="52"/>
      <c r="AF27" s="52"/>
      <c r="AG27" s="52"/>
      <c r="AH27" s="52"/>
      <c r="AI27" s="52"/>
      <c r="AJ27" s="52"/>
      <c r="AK27" s="52"/>
      <c r="AL27" s="52"/>
      <c r="AM27" s="138">
        <f t="shared" ref="AM27" si="37">SUM(N27:AL27)</f>
        <v>0</v>
      </c>
    </row>
    <row r="28" spans="1:61" ht="15.6" customHeight="1" x14ac:dyDescent="0.25">
      <c r="A28" s="191">
        <f>StudentsSummary!$B16</f>
        <v>6</v>
      </c>
      <c r="B28" s="193" t="str">
        <f>_xlfn.CONCAT(StudentsSummary!$C16," ",StudentsSummary!$D16)</f>
        <v>Surname6 Name6</v>
      </c>
      <c r="C28" s="135" t="s">
        <v>308</v>
      </c>
      <c r="D28" s="51"/>
      <c r="E28" s="51"/>
      <c r="F28" s="51"/>
      <c r="G28" s="51"/>
      <c r="H28" s="51"/>
      <c r="I28" s="51"/>
      <c r="J28" s="51"/>
      <c r="K28" s="51"/>
      <c r="L28" s="51"/>
      <c r="M28" s="51"/>
      <c r="N28" s="51"/>
      <c r="O28" s="51"/>
      <c r="P28" s="51"/>
      <c r="Q28" s="51"/>
      <c r="R28" s="51"/>
      <c r="S28" s="51"/>
      <c r="T28" s="51"/>
      <c r="U28" s="51"/>
      <c r="V28" s="51"/>
      <c r="W28" s="51"/>
      <c r="X28" s="52"/>
      <c r="Y28" s="52"/>
      <c r="Z28" s="52"/>
      <c r="AA28" s="52"/>
      <c r="AB28" s="52"/>
      <c r="AC28" s="52"/>
      <c r="AD28" s="52"/>
      <c r="AE28" s="52"/>
      <c r="AF28" s="52"/>
      <c r="AG28" s="52"/>
      <c r="AH28" s="52"/>
      <c r="AI28" s="52"/>
      <c r="AJ28" s="52"/>
      <c r="AK28" s="52"/>
      <c r="AL28" s="52"/>
      <c r="AM28" s="138" t="str">
        <f t="shared" ref="AM28" si="38">IF(COUNTIFS($D$10:$AL$10,"Man",D28:AL28,"OK")=COUNTIF($D$10:$AL$10,"Man"),"PASS","FAIL")</f>
        <v>FAIL</v>
      </c>
      <c r="AN28" s="138">
        <f t="shared" ref="AN28" si="39">SUM(AP28,AQ28,AR28,AU28,AW28,BA28,BC28,BE28,BG28,BI28)</f>
        <v>0</v>
      </c>
      <c r="AO28" s="138" t="str">
        <f>IF($AM28&lt;&gt;"PASS","FAIL",IF(AN28&gt;GRADING!$D$60,GRADING!$D$63,IF('Mod3 Grades'!AN28&lt;=GRADING!$J$67,GRADING!$C$67,IF('Mod3 Grades'!AN28&lt;=GRADING!$J$68,GRADING!$C$68,IF('Mod3 Grades'!AN28&lt;=GRADING!$J$69,GRADING!$C$69,IF('Mod3 Grades'!AN28&lt;=GRADING!$J$70,GRADING!$C$70,IF('Mod3 Grades'!AN28&lt;=GRADING!$J$71,GRADING!$C$71,IF('Mod3 Grades'!AN28&lt;=GRADING!$J$72,GRADING!$C$72,IF('Mod3 Grades'!AN28&lt;=GRADING!$J$73,GRADING!$C$73,IF('Mod3 Grades'!AN28&lt;=GRADING!$J$74,GRADING!$C$74,IF('Mod3 Grades'!AN28&lt;=GRADING!$J$75,GRADING!$C$75,IF('Mod3 Grades'!AN28&lt;=GRADING!$J$76,GRADING!$C$76,IF('Mod3 Grades'!AN28&lt;=GRADING!$J$77,GRADING!$C$77,IF('Mod3 Grades'!AN28&lt;=GRADING!$J$78,GRADING!$C$78,IF('Mod3 Grades'!AN28&lt;=GRADING!$J$79,GRADING!$C$79,IF('Mod3 Grades'!AN28&lt;=GRADING!$J$80,GRADING!$J$80,GRADING!$J$81))))))))))))))))</f>
        <v>FAIL</v>
      </c>
      <c r="AP28" s="29">
        <f t="shared" ref="AP28" si="40">SUMIFS($D$120:$AL$120,$D$10:$AL$10,"Add",D28:AL28,"OK")</f>
        <v>0</v>
      </c>
      <c r="AQ28" s="29">
        <f t="shared" ref="AQ28" si="41">SUMIFS($D29:$AL29,$D$10:$AL$10,"Man",$D28:$AL28,"OK")</f>
        <v>0</v>
      </c>
      <c r="AR28" s="29">
        <f t="shared" ref="AR28" si="42">SUMIFS($D29:$AL29,$D$10:$AL$10,"Add",$D28:$AL28,"OK")</f>
        <v>0</v>
      </c>
      <c r="AS28" s="29">
        <f t="shared" ref="AS28" si="43">SUMIFS($D29:$AL29,$D$10:$AL$10,"Add",$D28:$AL28,"OK",$D$13:$AL$13,"H")</f>
        <v>0</v>
      </c>
      <c r="AT28" s="29">
        <f t="shared" ref="AT28" si="44">SUMIFS($D29:$AL29,$D$10:$AL$10,"Add",$D28:$AL28,"OK",$D$13:$AL$13,"L")</f>
        <v>0</v>
      </c>
      <c r="AU28" s="151"/>
      <c r="AV28" s="29" t="str">
        <f>'Mod1 Grades'!V28</f>
        <v>No</v>
      </c>
      <c r="AW28" s="29">
        <f>IF(AV28="Achieved",'Mod1 Settings'!$S$34,IF(AV28="Disabled","n/a",0))</f>
        <v>0</v>
      </c>
      <c r="AX28" s="29" t="str">
        <f>'Mod1 Grades'!X28</f>
        <v>No</v>
      </c>
      <c r="AY28" s="29" t="str">
        <f t="shared" ref="AY28" si="45">IF(AX28="Achieved","No limit for Carrots",IF(AX28="Disabled","n/a","Carrots Limited"))</f>
        <v>Carrots Limited</v>
      </c>
      <c r="AZ28" s="29" t="str">
        <f>'Mod2 Grades'!AP28</f>
        <v>No</v>
      </c>
      <c r="BA28" s="29" t="s">
        <v>440</v>
      </c>
      <c r="BB28" s="29" t="str">
        <f>'Mod2 Grades'!AR28</f>
        <v>No</v>
      </c>
      <c r="BC28" s="29" t="s">
        <v>440</v>
      </c>
      <c r="BD28" s="29" t="str">
        <f>IF('Mod3 Settings'!$M$34=1,IF(AND(COUNTIFS($D$10:$AL$10,"Add",D23:AL23,"H",D28:AL28,"OK")=COUNTIFS($D$10:$AL$10,"Add",D23:AL23,"H"),SUM(AP28:AR28)&gt;='Mod3 Settings'!$P$34),"Achieved","No"),"Disabled")</f>
        <v>No</v>
      </c>
      <c r="BE28" s="29">
        <f>IF('Mod3 Settings'!$M$34=1,IF(BD28="Achieved",'Mod3 Settings'!$S$34,0),"n/a")</f>
        <v>0</v>
      </c>
      <c r="BF28" s="29" t="str">
        <f>IF('Mod3 Settings'!$M$35=1,IF(AN28&gt;='Mod3 Settings'!$P$35,"Achieved","No"),"Disabled")</f>
        <v>No</v>
      </c>
      <c r="BG28" s="29" t="s">
        <v>440</v>
      </c>
      <c r="BH28" s="29" t="s">
        <v>440</v>
      </c>
      <c r="BI28" s="29" t="s">
        <v>440</v>
      </c>
    </row>
    <row r="29" spans="1:61" ht="15.6" customHeight="1" x14ac:dyDescent="0.25">
      <c r="A29" s="192"/>
      <c r="B29" s="194"/>
      <c r="C29" s="135" t="s">
        <v>309</v>
      </c>
      <c r="D29" s="51"/>
      <c r="E29" s="51"/>
      <c r="F29" s="51"/>
      <c r="G29" s="51"/>
      <c r="H29" s="51"/>
      <c r="I29" s="51"/>
      <c r="J29" s="51"/>
      <c r="K29" s="51"/>
      <c r="L29" s="51"/>
      <c r="M29" s="51"/>
      <c r="N29" s="51"/>
      <c r="O29" s="51"/>
      <c r="P29" s="51"/>
      <c r="Q29" s="51"/>
      <c r="R29" s="51"/>
      <c r="S29" s="51"/>
      <c r="T29" s="51"/>
      <c r="U29" s="51"/>
      <c r="V29" s="51"/>
      <c r="W29" s="51"/>
      <c r="X29" s="52"/>
      <c r="Y29" s="52"/>
      <c r="Z29" s="52"/>
      <c r="AA29" s="52"/>
      <c r="AB29" s="52"/>
      <c r="AC29" s="52"/>
      <c r="AD29" s="52"/>
      <c r="AE29" s="52"/>
      <c r="AF29" s="52"/>
      <c r="AG29" s="52"/>
      <c r="AH29" s="52"/>
      <c r="AI29" s="52"/>
      <c r="AJ29" s="52"/>
      <c r="AK29" s="52"/>
      <c r="AL29" s="52"/>
      <c r="AM29" s="138">
        <f t="shared" ref="AM29" si="46">SUM(N29:AL29)</f>
        <v>0</v>
      </c>
    </row>
    <row r="30" spans="1:61" ht="18" customHeight="1" x14ac:dyDescent="0.25">
      <c r="A30" s="191">
        <f>StudentsSummary!$B17</f>
        <v>7</v>
      </c>
      <c r="B30" s="193" t="str">
        <f>_xlfn.CONCAT(StudentsSummary!$C17," ",StudentsSummary!$D17)</f>
        <v>Surname7 Name7</v>
      </c>
      <c r="C30" s="135" t="s">
        <v>308</v>
      </c>
      <c r="D30" s="51"/>
      <c r="E30" s="51"/>
      <c r="F30" s="51"/>
      <c r="G30" s="51"/>
      <c r="H30" s="51"/>
      <c r="I30" s="51"/>
      <c r="J30" s="51"/>
      <c r="K30" s="51"/>
      <c r="L30" s="51"/>
      <c r="M30" s="51"/>
      <c r="N30" s="51"/>
      <c r="O30" s="51"/>
      <c r="P30" s="51"/>
      <c r="Q30" s="51"/>
      <c r="R30" s="51"/>
      <c r="S30" s="51"/>
      <c r="T30" s="51"/>
      <c r="U30" s="51"/>
      <c r="V30" s="51"/>
      <c r="W30" s="51"/>
      <c r="X30" s="52"/>
      <c r="Y30" s="52"/>
      <c r="Z30" s="52"/>
      <c r="AA30" s="52"/>
      <c r="AB30" s="52"/>
      <c r="AC30" s="52"/>
      <c r="AD30" s="52"/>
      <c r="AE30" s="52"/>
      <c r="AF30" s="52"/>
      <c r="AG30" s="52"/>
      <c r="AH30" s="52"/>
      <c r="AI30" s="52"/>
      <c r="AJ30" s="52"/>
      <c r="AK30" s="52"/>
      <c r="AL30" s="52"/>
      <c r="AM30" s="138" t="str">
        <f t="shared" ref="AM30" si="47">IF(COUNTIFS($D$10:$AL$10,"Man",D30:AL30,"OK")=COUNTIF($D$10:$AL$10,"Man"),"PASS","FAIL")</f>
        <v>FAIL</v>
      </c>
      <c r="AN30" s="138">
        <f t="shared" ref="AN30" si="48">SUM(AP30,AQ30,AR30,AU30,AW30,BA30,BC30,BE30,BG30,BI30)</f>
        <v>0</v>
      </c>
      <c r="AO30" s="138" t="str">
        <f>IF($AM30&lt;&gt;"PASS","FAIL",IF(AN30&gt;GRADING!$D$60,GRADING!$D$63,IF('Mod3 Grades'!AN30&lt;=GRADING!$J$67,GRADING!$C$67,IF('Mod3 Grades'!AN30&lt;=GRADING!$J$68,GRADING!$C$68,IF('Mod3 Grades'!AN30&lt;=GRADING!$J$69,GRADING!$C$69,IF('Mod3 Grades'!AN30&lt;=GRADING!$J$70,GRADING!$C$70,IF('Mod3 Grades'!AN30&lt;=GRADING!$J$71,GRADING!$C$71,IF('Mod3 Grades'!AN30&lt;=GRADING!$J$72,GRADING!$C$72,IF('Mod3 Grades'!AN30&lt;=GRADING!$J$73,GRADING!$C$73,IF('Mod3 Grades'!AN30&lt;=GRADING!$J$74,GRADING!$C$74,IF('Mod3 Grades'!AN30&lt;=GRADING!$J$75,GRADING!$C$75,IF('Mod3 Grades'!AN30&lt;=GRADING!$J$76,GRADING!$C$76,IF('Mod3 Grades'!AN30&lt;=GRADING!$J$77,GRADING!$C$77,IF('Mod3 Grades'!AN30&lt;=GRADING!$J$78,GRADING!$C$78,IF('Mod3 Grades'!AN30&lt;=GRADING!$J$79,GRADING!$C$79,IF('Mod3 Grades'!AN30&lt;=GRADING!$J$80,GRADING!$J$80,GRADING!$J$81))))))))))))))))</f>
        <v>FAIL</v>
      </c>
      <c r="AP30" s="29">
        <f t="shared" ref="AP30" si="49">SUMIFS($D$120:$AL$120,$D$10:$AL$10,"Add",D30:AL30,"OK")</f>
        <v>0</v>
      </c>
      <c r="AQ30" s="29">
        <f t="shared" ref="AQ30" si="50">SUMIFS($D31:$AL31,$D$10:$AL$10,"Man",$D30:$AL30,"OK")</f>
        <v>0</v>
      </c>
      <c r="AR30" s="29">
        <f t="shared" ref="AR30" si="51">SUMIFS($D31:$AL31,$D$10:$AL$10,"Add",$D30:$AL30,"OK")</f>
        <v>0</v>
      </c>
      <c r="AS30" s="29">
        <f t="shared" ref="AS30" si="52">SUMIFS($D31:$AL31,$D$10:$AL$10,"Add",$D30:$AL30,"OK",$D$13:$AL$13,"H")</f>
        <v>0</v>
      </c>
      <c r="AT30" s="29">
        <f t="shared" ref="AT30" si="53">SUMIFS($D31:$AL31,$D$10:$AL$10,"Add",$D30:$AL30,"OK",$D$13:$AL$13,"L")</f>
        <v>0</v>
      </c>
      <c r="AU30" s="151"/>
      <c r="AV30" s="29" t="str">
        <f>'Mod1 Grades'!V30</f>
        <v>No</v>
      </c>
      <c r="AW30" s="29">
        <f>IF(AV30="Achieved",'Mod1 Settings'!$S$34,IF(AV30="Disabled","n/a",0))</f>
        <v>0</v>
      </c>
      <c r="AX30" s="29" t="str">
        <f>'Mod1 Grades'!X30</f>
        <v>No</v>
      </c>
      <c r="AY30" s="29" t="str">
        <f t="shared" ref="AY30" si="54">IF(AX30="Achieved","No limit for Carrots",IF(AX30="Disabled","n/a","Carrots Limited"))</f>
        <v>Carrots Limited</v>
      </c>
      <c r="AZ30" s="29" t="str">
        <f>'Mod2 Grades'!AP30</f>
        <v>No</v>
      </c>
      <c r="BA30" s="29" t="s">
        <v>440</v>
      </c>
      <c r="BB30" s="29" t="str">
        <f>'Mod2 Grades'!AR30</f>
        <v>No</v>
      </c>
      <c r="BC30" s="29" t="s">
        <v>440</v>
      </c>
      <c r="BD30" s="29" t="str">
        <f>IF('Mod3 Settings'!$M$34=1,IF(AND(COUNTIFS($D$10:$AL$10,"Add",D25:AL25,"H",D30:AL30,"OK")=COUNTIFS($D$10:$AL$10,"Add",D25:AL25,"H"),SUM(AP30:AR30)&gt;='Mod3 Settings'!$P$34),"Achieved","No"),"Disabled")</f>
        <v>No</v>
      </c>
      <c r="BE30" s="29">
        <f>IF('Mod3 Settings'!$M$34=1,IF(BD30="Achieved",'Mod3 Settings'!$S$34,0),"n/a")</f>
        <v>0</v>
      </c>
      <c r="BF30" s="29" t="str">
        <f>IF('Mod3 Settings'!$M$35=1,IF(AN30&gt;='Mod3 Settings'!$P$35,"Achieved","No"),"Disabled")</f>
        <v>No</v>
      </c>
      <c r="BG30" s="29" t="s">
        <v>440</v>
      </c>
      <c r="BH30" s="29" t="s">
        <v>440</v>
      </c>
      <c r="BI30" s="29" t="s">
        <v>440</v>
      </c>
    </row>
    <row r="31" spans="1:61" ht="18" customHeight="1" x14ac:dyDescent="0.25">
      <c r="A31" s="192"/>
      <c r="B31" s="194"/>
      <c r="C31" s="135" t="s">
        <v>309</v>
      </c>
      <c r="D31" s="51"/>
      <c r="E31" s="51"/>
      <c r="F31" s="51"/>
      <c r="G31" s="51"/>
      <c r="H31" s="51"/>
      <c r="I31" s="51"/>
      <c r="J31" s="51"/>
      <c r="K31" s="51"/>
      <c r="L31" s="51"/>
      <c r="M31" s="51"/>
      <c r="N31" s="51"/>
      <c r="O31" s="51"/>
      <c r="P31" s="51"/>
      <c r="Q31" s="51"/>
      <c r="R31" s="51"/>
      <c r="S31" s="51"/>
      <c r="T31" s="51"/>
      <c r="U31" s="51"/>
      <c r="V31" s="51"/>
      <c r="W31" s="51"/>
      <c r="X31" s="52"/>
      <c r="Y31" s="52"/>
      <c r="Z31" s="52"/>
      <c r="AA31" s="52"/>
      <c r="AB31" s="52"/>
      <c r="AC31" s="52"/>
      <c r="AD31" s="52"/>
      <c r="AE31" s="52"/>
      <c r="AF31" s="52"/>
      <c r="AG31" s="52"/>
      <c r="AH31" s="52"/>
      <c r="AI31" s="52"/>
      <c r="AJ31" s="52"/>
      <c r="AK31" s="52"/>
      <c r="AL31" s="52"/>
      <c r="AM31" s="138">
        <f t="shared" ref="AM31" si="55">SUM(N31:AL31)</f>
        <v>0</v>
      </c>
    </row>
    <row r="32" spans="1:61" ht="18" customHeight="1" x14ac:dyDescent="0.25">
      <c r="A32" s="191">
        <f>StudentsSummary!$B18</f>
        <v>8</v>
      </c>
      <c r="B32" s="193" t="str">
        <f>_xlfn.CONCAT(StudentsSummary!$C18," ",StudentsSummary!$D18)</f>
        <v>Surname8 Name8</v>
      </c>
      <c r="C32" s="135" t="s">
        <v>308</v>
      </c>
      <c r="D32" s="51"/>
      <c r="E32" s="51"/>
      <c r="F32" s="51"/>
      <c r="G32" s="51"/>
      <c r="H32" s="51"/>
      <c r="I32" s="51"/>
      <c r="J32" s="51"/>
      <c r="K32" s="51"/>
      <c r="L32" s="51"/>
      <c r="M32" s="51"/>
      <c r="N32" s="51"/>
      <c r="O32" s="51"/>
      <c r="P32" s="51"/>
      <c r="Q32" s="51"/>
      <c r="R32" s="51"/>
      <c r="S32" s="51"/>
      <c r="T32" s="51"/>
      <c r="U32" s="51"/>
      <c r="V32" s="51"/>
      <c r="W32" s="51"/>
      <c r="X32" s="52"/>
      <c r="Y32" s="52"/>
      <c r="Z32" s="52"/>
      <c r="AA32" s="52"/>
      <c r="AB32" s="52"/>
      <c r="AC32" s="52"/>
      <c r="AD32" s="52"/>
      <c r="AE32" s="52"/>
      <c r="AF32" s="52"/>
      <c r="AG32" s="52"/>
      <c r="AH32" s="52"/>
      <c r="AI32" s="52"/>
      <c r="AJ32" s="52"/>
      <c r="AK32" s="52"/>
      <c r="AL32" s="52"/>
      <c r="AM32" s="138" t="str">
        <f t="shared" ref="AM32" si="56">IF(COUNTIFS($D$10:$AL$10,"Man",D32:AL32,"OK")=COUNTIF($D$10:$AL$10,"Man"),"PASS","FAIL")</f>
        <v>FAIL</v>
      </c>
      <c r="AN32" s="138">
        <f t="shared" ref="AN32" si="57">SUM(AP32,AQ32,AR32,AU32,AW32,BA32,BC32,BE32,BG32,BI32)</f>
        <v>0</v>
      </c>
      <c r="AO32" s="138" t="str">
        <f>IF($AM32&lt;&gt;"PASS","FAIL",IF(AN32&gt;GRADING!$D$60,GRADING!$D$63,IF('Mod3 Grades'!AN32&lt;=GRADING!$J$67,GRADING!$C$67,IF('Mod3 Grades'!AN32&lt;=GRADING!$J$68,GRADING!$C$68,IF('Mod3 Grades'!AN32&lt;=GRADING!$J$69,GRADING!$C$69,IF('Mod3 Grades'!AN32&lt;=GRADING!$J$70,GRADING!$C$70,IF('Mod3 Grades'!AN32&lt;=GRADING!$J$71,GRADING!$C$71,IF('Mod3 Grades'!AN32&lt;=GRADING!$J$72,GRADING!$C$72,IF('Mod3 Grades'!AN32&lt;=GRADING!$J$73,GRADING!$C$73,IF('Mod3 Grades'!AN32&lt;=GRADING!$J$74,GRADING!$C$74,IF('Mod3 Grades'!AN32&lt;=GRADING!$J$75,GRADING!$C$75,IF('Mod3 Grades'!AN32&lt;=GRADING!$J$76,GRADING!$C$76,IF('Mod3 Grades'!AN32&lt;=GRADING!$J$77,GRADING!$C$77,IF('Mod3 Grades'!AN32&lt;=GRADING!$J$78,GRADING!$C$78,IF('Mod3 Grades'!AN32&lt;=GRADING!$J$79,GRADING!$C$79,IF('Mod3 Grades'!AN32&lt;=GRADING!$J$80,GRADING!$J$80,GRADING!$J$81))))))))))))))))</f>
        <v>FAIL</v>
      </c>
      <c r="AP32" s="29">
        <f t="shared" ref="AP32" si="58">SUMIFS($D$120:$AL$120,$D$10:$AL$10,"Add",D32:AL32,"OK")</f>
        <v>0</v>
      </c>
      <c r="AQ32" s="29">
        <f t="shared" ref="AQ32" si="59">SUMIFS($D33:$AL33,$D$10:$AL$10,"Man",$D32:$AL32,"OK")</f>
        <v>0</v>
      </c>
      <c r="AR32" s="29">
        <f t="shared" ref="AR32" si="60">SUMIFS($D33:$AL33,$D$10:$AL$10,"Add",$D32:$AL32,"OK")</f>
        <v>0</v>
      </c>
      <c r="AS32" s="29">
        <f t="shared" ref="AS32" si="61">SUMIFS($D33:$AL33,$D$10:$AL$10,"Add",$D32:$AL32,"OK",$D$13:$AL$13,"H")</f>
        <v>0</v>
      </c>
      <c r="AT32" s="29">
        <f t="shared" ref="AT32" si="62">SUMIFS($D33:$AL33,$D$10:$AL$10,"Add",$D32:$AL32,"OK",$D$13:$AL$13,"L")</f>
        <v>0</v>
      </c>
      <c r="AU32" s="151"/>
      <c r="AV32" s="29" t="str">
        <f>'Mod1 Grades'!V32</f>
        <v>No</v>
      </c>
      <c r="AW32" s="29">
        <f>IF(AV32="Achieved",'Mod1 Settings'!$S$34,IF(AV32="Disabled","n/a",0))</f>
        <v>0</v>
      </c>
      <c r="AX32" s="29" t="str">
        <f>'Mod1 Grades'!X32</f>
        <v>No</v>
      </c>
      <c r="AY32" s="29" t="str">
        <f t="shared" ref="AY32" si="63">IF(AX32="Achieved","No limit for Carrots",IF(AX32="Disabled","n/a","Carrots Limited"))</f>
        <v>Carrots Limited</v>
      </c>
      <c r="AZ32" s="29" t="str">
        <f>'Mod2 Grades'!AP32</f>
        <v>No</v>
      </c>
      <c r="BA32" s="29" t="s">
        <v>440</v>
      </c>
      <c r="BB32" s="29" t="str">
        <f>'Mod2 Grades'!AR32</f>
        <v>No</v>
      </c>
      <c r="BC32" s="29" t="s">
        <v>440</v>
      </c>
      <c r="BD32" s="29" t="str">
        <f>IF('Mod3 Settings'!$M$34=1,IF(AND(COUNTIFS($D$10:$AL$10,"Add",D27:AL27,"H",D32:AL32,"OK")=COUNTIFS($D$10:$AL$10,"Add",D27:AL27,"H"),SUM(AP32:AR32)&gt;='Mod3 Settings'!$P$34),"Achieved","No"),"Disabled")</f>
        <v>No</v>
      </c>
      <c r="BE32" s="29">
        <f>IF('Mod3 Settings'!$M$34=1,IF(BD32="Achieved",'Mod3 Settings'!$S$34,0),"n/a")</f>
        <v>0</v>
      </c>
      <c r="BF32" s="29" t="str">
        <f>IF('Mod3 Settings'!$M$35=1,IF(AN32&gt;='Mod3 Settings'!$P$35,"Achieved","No"),"Disabled")</f>
        <v>No</v>
      </c>
      <c r="BG32" s="29" t="s">
        <v>440</v>
      </c>
      <c r="BH32" s="29" t="s">
        <v>440</v>
      </c>
      <c r="BI32" s="29" t="s">
        <v>440</v>
      </c>
    </row>
    <row r="33" spans="1:61" ht="18" customHeight="1" x14ac:dyDescent="0.25">
      <c r="A33" s="192"/>
      <c r="B33" s="194"/>
      <c r="C33" s="135" t="s">
        <v>309</v>
      </c>
      <c r="D33" s="51"/>
      <c r="E33" s="51"/>
      <c r="F33" s="51"/>
      <c r="G33" s="51"/>
      <c r="H33" s="51"/>
      <c r="I33" s="51"/>
      <c r="J33" s="51"/>
      <c r="K33" s="51"/>
      <c r="L33" s="51"/>
      <c r="M33" s="51"/>
      <c r="N33" s="51"/>
      <c r="O33" s="51"/>
      <c r="P33" s="51"/>
      <c r="Q33" s="51"/>
      <c r="R33" s="51"/>
      <c r="S33" s="51"/>
      <c r="T33" s="51"/>
      <c r="U33" s="51"/>
      <c r="V33" s="51"/>
      <c r="W33" s="51"/>
      <c r="X33" s="52"/>
      <c r="Y33" s="52"/>
      <c r="Z33" s="52"/>
      <c r="AA33" s="52"/>
      <c r="AB33" s="52"/>
      <c r="AC33" s="52"/>
      <c r="AD33" s="52"/>
      <c r="AE33" s="52"/>
      <c r="AF33" s="52"/>
      <c r="AG33" s="52"/>
      <c r="AH33" s="52"/>
      <c r="AI33" s="52"/>
      <c r="AJ33" s="52"/>
      <c r="AK33" s="52"/>
      <c r="AL33" s="52"/>
      <c r="AM33" s="138">
        <f t="shared" ref="AM33" si="64">SUM(N33:AL33)</f>
        <v>0</v>
      </c>
    </row>
    <row r="34" spans="1:61" ht="18" customHeight="1" x14ac:dyDescent="0.25">
      <c r="A34" s="191">
        <f>StudentsSummary!$B19</f>
        <v>9</v>
      </c>
      <c r="B34" s="193" t="str">
        <f>_xlfn.CONCAT(StudentsSummary!$C19," ",StudentsSummary!$D19)</f>
        <v>Surname9 Name9</v>
      </c>
      <c r="C34" s="135" t="s">
        <v>308</v>
      </c>
      <c r="D34" s="51"/>
      <c r="E34" s="51"/>
      <c r="F34" s="51"/>
      <c r="G34" s="51"/>
      <c r="H34" s="51"/>
      <c r="I34" s="51"/>
      <c r="J34" s="51"/>
      <c r="K34" s="51"/>
      <c r="L34" s="51"/>
      <c r="M34" s="51"/>
      <c r="N34" s="51"/>
      <c r="O34" s="51"/>
      <c r="P34" s="51"/>
      <c r="Q34" s="51"/>
      <c r="R34" s="51"/>
      <c r="S34" s="51"/>
      <c r="T34" s="51"/>
      <c r="U34" s="51"/>
      <c r="V34" s="51"/>
      <c r="W34" s="51"/>
      <c r="X34" s="52"/>
      <c r="Y34" s="52"/>
      <c r="Z34" s="52"/>
      <c r="AA34" s="52"/>
      <c r="AB34" s="52"/>
      <c r="AC34" s="52"/>
      <c r="AD34" s="52"/>
      <c r="AE34" s="52"/>
      <c r="AF34" s="52"/>
      <c r="AG34" s="52"/>
      <c r="AH34" s="52"/>
      <c r="AI34" s="52"/>
      <c r="AJ34" s="52"/>
      <c r="AK34" s="52"/>
      <c r="AL34" s="52"/>
      <c r="AM34" s="138" t="str">
        <f t="shared" ref="AM34" si="65">IF(COUNTIFS($D$10:$AL$10,"Man",D34:AL34,"OK")=COUNTIF($D$10:$AL$10,"Man"),"PASS","FAIL")</f>
        <v>FAIL</v>
      </c>
      <c r="AN34" s="138">
        <f t="shared" ref="AN34" si="66">SUM(AP34,AQ34,AR34,AU34,AW34,BA34,BC34,BE34,BG34,BI34)</f>
        <v>0</v>
      </c>
      <c r="AO34" s="138" t="str">
        <f>IF($AM34&lt;&gt;"PASS","FAIL",IF(AN34&gt;GRADING!$D$60,GRADING!$D$63,IF('Mod3 Grades'!AN34&lt;=GRADING!$J$67,GRADING!$C$67,IF('Mod3 Grades'!AN34&lt;=GRADING!$J$68,GRADING!$C$68,IF('Mod3 Grades'!AN34&lt;=GRADING!$J$69,GRADING!$C$69,IF('Mod3 Grades'!AN34&lt;=GRADING!$J$70,GRADING!$C$70,IF('Mod3 Grades'!AN34&lt;=GRADING!$J$71,GRADING!$C$71,IF('Mod3 Grades'!AN34&lt;=GRADING!$J$72,GRADING!$C$72,IF('Mod3 Grades'!AN34&lt;=GRADING!$J$73,GRADING!$C$73,IF('Mod3 Grades'!AN34&lt;=GRADING!$J$74,GRADING!$C$74,IF('Mod3 Grades'!AN34&lt;=GRADING!$J$75,GRADING!$C$75,IF('Mod3 Grades'!AN34&lt;=GRADING!$J$76,GRADING!$C$76,IF('Mod3 Grades'!AN34&lt;=GRADING!$J$77,GRADING!$C$77,IF('Mod3 Grades'!AN34&lt;=GRADING!$J$78,GRADING!$C$78,IF('Mod3 Grades'!AN34&lt;=GRADING!$J$79,GRADING!$C$79,IF('Mod3 Grades'!AN34&lt;=GRADING!$J$80,GRADING!$J$80,GRADING!$J$81))))))))))))))))</f>
        <v>FAIL</v>
      </c>
      <c r="AP34" s="29">
        <f t="shared" ref="AP34" si="67">SUMIFS($D$120:$AL$120,$D$10:$AL$10,"Add",D34:AL34,"OK")</f>
        <v>0</v>
      </c>
      <c r="AQ34" s="29">
        <f t="shared" ref="AQ34" si="68">SUMIFS($D35:$AL35,$D$10:$AL$10,"Man",$D34:$AL34,"OK")</f>
        <v>0</v>
      </c>
      <c r="AR34" s="29">
        <f t="shared" ref="AR34" si="69">SUMIFS($D35:$AL35,$D$10:$AL$10,"Add",$D34:$AL34,"OK")</f>
        <v>0</v>
      </c>
      <c r="AS34" s="29">
        <f t="shared" ref="AS34" si="70">SUMIFS($D35:$AL35,$D$10:$AL$10,"Add",$D34:$AL34,"OK",$D$13:$AL$13,"H")</f>
        <v>0</v>
      </c>
      <c r="AT34" s="29">
        <f t="shared" ref="AT34" si="71">SUMIFS($D35:$AL35,$D$10:$AL$10,"Add",$D34:$AL34,"OK",$D$13:$AL$13,"L")</f>
        <v>0</v>
      </c>
      <c r="AU34" s="151"/>
      <c r="AV34" s="29" t="str">
        <f>'Mod1 Grades'!V34</f>
        <v>No</v>
      </c>
      <c r="AW34" s="29">
        <f>IF(AV34="Achieved",'Mod1 Settings'!$S$34,IF(AV34="Disabled","n/a",0))</f>
        <v>0</v>
      </c>
      <c r="AX34" s="29" t="str">
        <f>'Mod1 Grades'!X34</f>
        <v>No</v>
      </c>
      <c r="AY34" s="29" t="str">
        <f t="shared" ref="AY34" si="72">IF(AX34="Achieved","No limit for Carrots",IF(AX34="Disabled","n/a","Carrots Limited"))</f>
        <v>Carrots Limited</v>
      </c>
      <c r="AZ34" s="29" t="str">
        <f>'Mod2 Grades'!AP34</f>
        <v>No</v>
      </c>
      <c r="BA34" s="29" t="s">
        <v>440</v>
      </c>
      <c r="BB34" s="29" t="str">
        <f>'Mod2 Grades'!AR34</f>
        <v>No</v>
      </c>
      <c r="BC34" s="29" t="s">
        <v>440</v>
      </c>
      <c r="BD34" s="29" t="str">
        <f>IF('Mod3 Settings'!$M$34=1,IF(AND(COUNTIFS($D$10:$AL$10,"Add",D29:AL29,"H",D34:AL34,"OK")=COUNTIFS($D$10:$AL$10,"Add",D29:AL29,"H"),SUM(AP34:AR34)&gt;='Mod3 Settings'!$P$34),"Achieved","No"),"Disabled")</f>
        <v>No</v>
      </c>
      <c r="BE34" s="29">
        <f>IF('Mod3 Settings'!$M$34=1,IF(BD34="Achieved",'Mod3 Settings'!$S$34,0),"n/a")</f>
        <v>0</v>
      </c>
      <c r="BF34" s="29" t="str">
        <f>IF('Mod3 Settings'!$M$35=1,IF(AN34&gt;='Mod3 Settings'!$P$35,"Achieved","No"),"Disabled")</f>
        <v>No</v>
      </c>
      <c r="BG34" s="29" t="s">
        <v>440</v>
      </c>
      <c r="BH34" s="29" t="s">
        <v>440</v>
      </c>
      <c r="BI34" s="29" t="s">
        <v>440</v>
      </c>
    </row>
    <row r="35" spans="1:61" ht="18" customHeight="1" x14ac:dyDescent="0.25">
      <c r="A35" s="192"/>
      <c r="B35" s="194"/>
      <c r="C35" s="135" t="s">
        <v>309</v>
      </c>
      <c r="D35" s="51"/>
      <c r="E35" s="51"/>
      <c r="F35" s="51"/>
      <c r="G35" s="51"/>
      <c r="H35" s="51"/>
      <c r="I35" s="51"/>
      <c r="J35" s="51"/>
      <c r="K35" s="51"/>
      <c r="L35" s="51"/>
      <c r="M35" s="51"/>
      <c r="N35" s="51"/>
      <c r="O35" s="51"/>
      <c r="P35" s="51"/>
      <c r="Q35" s="51"/>
      <c r="R35" s="51"/>
      <c r="S35" s="51"/>
      <c r="T35" s="51"/>
      <c r="U35" s="51"/>
      <c r="V35" s="51"/>
      <c r="W35" s="51"/>
      <c r="X35" s="52"/>
      <c r="Y35" s="52"/>
      <c r="Z35" s="52"/>
      <c r="AA35" s="52"/>
      <c r="AB35" s="52"/>
      <c r="AC35" s="52"/>
      <c r="AD35" s="52"/>
      <c r="AE35" s="52"/>
      <c r="AF35" s="52"/>
      <c r="AG35" s="52"/>
      <c r="AH35" s="52"/>
      <c r="AI35" s="52"/>
      <c r="AJ35" s="52"/>
      <c r="AK35" s="52"/>
      <c r="AL35" s="52"/>
      <c r="AM35" s="138">
        <f t="shared" ref="AM35" si="73">SUM(N35:AL35)</f>
        <v>0</v>
      </c>
    </row>
    <row r="36" spans="1:61" ht="18" customHeight="1" x14ac:dyDescent="0.25">
      <c r="A36" s="191">
        <f>StudentsSummary!$B20</f>
        <v>10</v>
      </c>
      <c r="B36" s="193" t="str">
        <f>_xlfn.CONCAT(StudentsSummary!$C20," ",StudentsSummary!$D20)</f>
        <v>Surname10 Name10</v>
      </c>
      <c r="C36" s="135" t="s">
        <v>308</v>
      </c>
      <c r="D36" s="51"/>
      <c r="E36" s="51"/>
      <c r="F36" s="51"/>
      <c r="G36" s="51"/>
      <c r="H36" s="51"/>
      <c r="I36" s="51"/>
      <c r="J36" s="51"/>
      <c r="K36" s="51"/>
      <c r="L36" s="51"/>
      <c r="M36" s="51"/>
      <c r="N36" s="51"/>
      <c r="O36" s="51"/>
      <c r="P36" s="51"/>
      <c r="Q36" s="51"/>
      <c r="R36" s="51"/>
      <c r="S36" s="51"/>
      <c r="T36" s="51"/>
      <c r="U36" s="51"/>
      <c r="V36" s="51"/>
      <c r="W36" s="51"/>
      <c r="X36" s="52"/>
      <c r="Y36" s="52"/>
      <c r="Z36" s="52"/>
      <c r="AA36" s="52"/>
      <c r="AB36" s="52"/>
      <c r="AC36" s="52"/>
      <c r="AD36" s="52"/>
      <c r="AE36" s="52"/>
      <c r="AF36" s="52"/>
      <c r="AG36" s="52"/>
      <c r="AH36" s="52"/>
      <c r="AI36" s="52"/>
      <c r="AJ36" s="52"/>
      <c r="AK36" s="52"/>
      <c r="AL36" s="52"/>
      <c r="AM36" s="138" t="str">
        <f t="shared" ref="AM36" si="74">IF(COUNTIFS($D$10:$AL$10,"Man",D36:AL36,"OK")=COUNTIF($D$10:$AL$10,"Man"),"PASS","FAIL")</f>
        <v>FAIL</v>
      </c>
      <c r="AN36" s="138">
        <f t="shared" ref="AN36" si="75">SUM(AP36,AQ36,AR36,AU36,AW36,BA36,BC36,BE36,BG36,BI36)</f>
        <v>0</v>
      </c>
      <c r="AO36" s="138" t="str">
        <f>IF($AM36&lt;&gt;"PASS","FAIL",IF(AN36&gt;GRADING!$D$60,GRADING!$D$63,IF('Mod3 Grades'!AN36&lt;=GRADING!$J$67,GRADING!$C$67,IF('Mod3 Grades'!AN36&lt;=GRADING!$J$68,GRADING!$C$68,IF('Mod3 Grades'!AN36&lt;=GRADING!$J$69,GRADING!$C$69,IF('Mod3 Grades'!AN36&lt;=GRADING!$J$70,GRADING!$C$70,IF('Mod3 Grades'!AN36&lt;=GRADING!$J$71,GRADING!$C$71,IF('Mod3 Grades'!AN36&lt;=GRADING!$J$72,GRADING!$C$72,IF('Mod3 Grades'!AN36&lt;=GRADING!$J$73,GRADING!$C$73,IF('Mod3 Grades'!AN36&lt;=GRADING!$J$74,GRADING!$C$74,IF('Mod3 Grades'!AN36&lt;=GRADING!$J$75,GRADING!$C$75,IF('Mod3 Grades'!AN36&lt;=GRADING!$J$76,GRADING!$C$76,IF('Mod3 Grades'!AN36&lt;=GRADING!$J$77,GRADING!$C$77,IF('Mod3 Grades'!AN36&lt;=GRADING!$J$78,GRADING!$C$78,IF('Mod3 Grades'!AN36&lt;=GRADING!$J$79,GRADING!$C$79,IF('Mod3 Grades'!AN36&lt;=GRADING!$J$80,GRADING!$J$80,GRADING!$J$81))))))))))))))))</f>
        <v>FAIL</v>
      </c>
      <c r="AP36" s="29">
        <f t="shared" ref="AP36" si="76">SUMIFS($D$120:$AL$120,$D$10:$AL$10,"Add",D36:AL36,"OK")</f>
        <v>0</v>
      </c>
      <c r="AQ36" s="29">
        <f t="shared" ref="AQ36" si="77">SUMIFS($D37:$AL37,$D$10:$AL$10,"Man",$D36:$AL36,"OK")</f>
        <v>0</v>
      </c>
      <c r="AR36" s="29">
        <f t="shared" ref="AR36" si="78">SUMIFS($D37:$AL37,$D$10:$AL$10,"Add",$D36:$AL36,"OK")</f>
        <v>0</v>
      </c>
      <c r="AS36" s="29">
        <f t="shared" ref="AS36" si="79">SUMIFS($D37:$AL37,$D$10:$AL$10,"Add",$D36:$AL36,"OK",$D$13:$AL$13,"H")</f>
        <v>0</v>
      </c>
      <c r="AT36" s="29">
        <f t="shared" ref="AT36" si="80">SUMIFS($D37:$AL37,$D$10:$AL$10,"Add",$D36:$AL36,"OK",$D$13:$AL$13,"L")</f>
        <v>0</v>
      </c>
      <c r="AU36" s="151"/>
      <c r="AV36" s="29" t="str">
        <f>'Mod1 Grades'!V36</f>
        <v>No</v>
      </c>
      <c r="AW36" s="29">
        <f>IF(AV36="Achieved",'Mod1 Settings'!$S$34,IF(AV36="Disabled","n/a",0))</f>
        <v>0</v>
      </c>
      <c r="AX36" s="29" t="str">
        <f>'Mod1 Grades'!X36</f>
        <v>No</v>
      </c>
      <c r="AY36" s="29" t="str">
        <f t="shared" ref="AY36" si="81">IF(AX36="Achieved","No limit for Carrots",IF(AX36="Disabled","n/a","Carrots Limited"))</f>
        <v>Carrots Limited</v>
      </c>
      <c r="AZ36" s="29" t="str">
        <f>'Mod2 Grades'!AP36</f>
        <v>No</v>
      </c>
      <c r="BA36" s="29" t="s">
        <v>440</v>
      </c>
      <c r="BB36" s="29" t="str">
        <f>'Mod2 Grades'!AR36</f>
        <v>No</v>
      </c>
      <c r="BC36" s="29" t="s">
        <v>440</v>
      </c>
      <c r="BD36" s="29" t="str">
        <f>IF('Mod3 Settings'!$M$34=1,IF(AND(COUNTIFS($D$10:$AL$10,"Add",D31:AL31,"H",D36:AL36,"OK")=COUNTIFS($D$10:$AL$10,"Add",D31:AL31,"H"),SUM(AP36:AR36)&gt;='Mod3 Settings'!$P$34),"Achieved","No"),"Disabled")</f>
        <v>No</v>
      </c>
      <c r="BE36" s="29">
        <f>IF('Mod3 Settings'!$M$34=1,IF(BD36="Achieved",'Mod3 Settings'!$S$34,0),"n/a")</f>
        <v>0</v>
      </c>
      <c r="BF36" s="29" t="str">
        <f>IF('Mod3 Settings'!$M$35=1,IF(AN36&gt;='Mod3 Settings'!$P$35,"Achieved","No"),"Disabled")</f>
        <v>No</v>
      </c>
      <c r="BG36" s="29" t="s">
        <v>440</v>
      </c>
      <c r="BH36" s="29" t="s">
        <v>440</v>
      </c>
      <c r="BI36" s="29" t="s">
        <v>440</v>
      </c>
    </row>
    <row r="37" spans="1:61" ht="18" customHeight="1" x14ac:dyDescent="0.25">
      <c r="A37" s="192"/>
      <c r="B37" s="194"/>
      <c r="C37" s="135" t="s">
        <v>309</v>
      </c>
      <c r="D37" s="51"/>
      <c r="E37" s="51"/>
      <c r="F37" s="51"/>
      <c r="G37" s="51"/>
      <c r="H37" s="51"/>
      <c r="I37" s="51"/>
      <c r="J37" s="51"/>
      <c r="K37" s="51"/>
      <c r="L37" s="51"/>
      <c r="M37" s="51"/>
      <c r="N37" s="51"/>
      <c r="O37" s="51"/>
      <c r="P37" s="51"/>
      <c r="Q37" s="51"/>
      <c r="R37" s="51"/>
      <c r="S37" s="51"/>
      <c r="T37" s="51"/>
      <c r="U37" s="51"/>
      <c r="V37" s="51"/>
      <c r="W37" s="51"/>
      <c r="X37" s="52"/>
      <c r="Y37" s="52"/>
      <c r="Z37" s="52"/>
      <c r="AA37" s="52"/>
      <c r="AB37" s="52"/>
      <c r="AC37" s="52"/>
      <c r="AD37" s="52"/>
      <c r="AE37" s="52"/>
      <c r="AF37" s="52"/>
      <c r="AG37" s="52"/>
      <c r="AH37" s="52"/>
      <c r="AI37" s="52"/>
      <c r="AJ37" s="52"/>
      <c r="AK37" s="52"/>
      <c r="AL37" s="52"/>
      <c r="AM37" s="138">
        <f t="shared" ref="AM37" si="82">SUM(N37:AL37)</f>
        <v>0</v>
      </c>
    </row>
    <row r="38" spans="1:61" ht="18" customHeight="1" x14ac:dyDescent="0.25">
      <c r="A38" s="191">
        <f>StudentsSummary!$B21</f>
        <v>11</v>
      </c>
      <c r="B38" s="193" t="str">
        <f>_xlfn.CONCAT(StudentsSummary!$C21," ",StudentsSummary!$D21)</f>
        <v>Surname11 Name11</v>
      </c>
      <c r="C38" s="135" t="s">
        <v>308</v>
      </c>
      <c r="D38" s="51"/>
      <c r="E38" s="51"/>
      <c r="F38" s="51"/>
      <c r="G38" s="51"/>
      <c r="H38" s="51"/>
      <c r="I38" s="51"/>
      <c r="J38" s="51"/>
      <c r="K38" s="51"/>
      <c r="L38" s="51"/>
      <c r="M38" s="51"/>
      <c r="N38" s="51"/>
      <c r="O38" s="51"/>
      <c r="P38" s="51"/>
      <c r="Q38" s="51"/>
      <c r="R38" s="51"/>
      <c r="S38" s="51"/>
      <c r="T38" s="51"/>
      <c r="U38" s="51"/>
      <c r="V38" s="51"/>
      <c r="W38" s="51"/>
      <c r="X38" s="52"/>
      <c r="Y38" s="52"/>
      <c r="Z38" s="52"/>
      <c r="AA38" s="52"/>
      <c r="AB38" s="52"/>
      <c r="AC38" s="52"/>
      <c r="AD38" s="52"/>
      <c r="AE38" s="52"/>
      <c r="AF38" s="52"/>
      <c r="AG38" s="52"/>
      <c r="AH38" s="52"/>
      <c r="AI38" s="52"/>
      <c r="AJ38" s="52"/>
      <c r="AK38" s="52"/>
      <c r="AL38" s="52"/>
      <c r="AM38" s="138" t="str">
        <f t="shared" ref="AM38" si="83">IF(COUNTIFS($D$10:$AL$10,"Man",D38:AL38,"OK")=COUNTIF($D$10:$AL$10,"Man"),"PASS","FAIL")</f>
        <v>FAIL</v>
      </c>
      <c r="AN38" s="138">
        <f t="shared" ref="AN38" si="84">SUM(AP38,AQ38,AR38,AU38,AW38,BA38,BC38,BE38,BG38,BI38)</f>
        <v>0</v>
      </c>
      <c r="AO38" s="138" t="str">
        <f>IF($AM38&lt;&gt;"PASS","FAIL",IF(AN38&gt;GRADING!$D$60,GRADING!$D$63,IF('Mod3 Grades'!AN38&lt;=GRADING!$J$67,GRADING!$C$67,IF('Mod3 Grades'!AN38&lt;=GRADING!$J$68,GRADING!$C$68,IF('Mod3 Grades'!AN38&lt;=GRADING!$J$69,GRADING!$C$69,IF('Mod3 Grades'!AN38&lt;=GRADING!$J$70,GRADING!$C$70,IF('Mod3 Grades'!AN38&lt;=GRADING!$J$71,GRADING!$C$71,IF('Mod3 Grades'!AN38&lt;=GRADING!$J$72,GRADING!$C$72,IF('Mod3 Grades'!AN38&lt;=GRADING!$J$73,GRADING!$C$73,IF('Mod3 Grades'!AN38&lt;=GRADING!$J$74,GRADING!$C$74,IF('Mod3 Grades'!AN38&lt;=GRADING!$J$75,GRADING!$C$75,IF('Mod3 Grades'!AN38&lt;=GRADING!$J$76,GRADING!$C$76,IF('Mod3 Grades'!AN38&lt;=GRADING!$J$77,GRADING!$C$77,IF('Mod3 Grades'!AN38&lt;=GRADING!$J$78,GRADING!$C$78,IF('Mod3 Grades'!AN38&lt;=GRADING!$J$79,GRADING!$C$79,IF('Mod3 Grades'!AN38&lt;=GRADING!$J$80,GRADING!$J$80,GRADING!$J$81))))))))))))))))</f>
        <v>FAIL</v>
      </c>
      <c r="AP38" s="29">
        <f t="shared" ref="AP38" si="85">SUMIFS($D$120:$AL$120,$D$10:$AL$10,"Add",D38:AL38,"OK")</f>
        <v>0</v>
      </c>
      <c r="AQ38" s="29">
        <f t="shared" ref="AQ38" si="86">SUMIFS($D39:$AL39,$D$10:$AL$10,"Man",$D38:$AL38,"OK")</f>
        <v>0</v>
      </c>
      <c r="AR38" s="29">
        <f t="shared" ref="AR38" si="87">SUMIFS($D39:$AL39,$D$10:$AL$10,"Add",$D38:$AL38,"OK")</f>
        <v>0</v>
      </c>
      <c r="AS38" s="29">
        <f t="shared" ref="AS38" si="88">SUMIFS($D39:$AL39,$D$10:$AL$10,"Add",$D38:$AL38,"OK",$D$13:$AL$13,"H")</f>
        <v>0</v>
      </c>
      <c r="AT38" s="29">
        <f t="shared" ref="AT38" si="89">SUMIFS($D39:$AL39,$D$10:$AL$10,"Add",$D38:$AL38,"OK",$D$13:$AL$13,"L")</f>
        <v>0</v>
      </c>
      <c r="AU38" s="151"/>
      <c r="AV38" s="29" t="str">
        <f>'Mod1 Grades'!V38</f>
        <v>No</v>
      </c>
      <c r="AW38" s="29">
        <f>IF(AV38="Achieved",'Mod1 Settings'!$S$34,IF(AV38="Disabled","n/a",0))</f>
        <v>0</v>
      </c>
      <c r="AX38" s="29" t="str">
        <f>'Mod1 Grades'!X38</f>
        <v>No</v>
      </c>
      <c r="AY38" s="29" t="str">
        <f t="shared" ref="AY38" si="90">IF(AX38="Achieved","No limit for Carrots",IF(AX38="Disabled","n/a","Carrots Limited"))</f>
        <v>Carrots Limited</v>
      </c>
      <c r="AZ38" s="29" t="str">
        <f>'Mod2 Grades'!AP38</f>
        <v>No</v>
      </c>
      <c r="BA38" s="29" t="s">
        <v>440</v>
      </c>
      <c r="BB38" s="29" t="str">
        <f>'Mod2 Grades'!AR38</f>
        <v>No</v>
      </c>
      <c r="BC38" s="29" t="s">
        <v>440</v>
      </c>
      <c r="BD38" s="29" t="str">
        <f>IF('Mod3 Settings'!$M$34=1,IF(AND(COUNTIFS($D$10:$AL$10,"Add",D33:AL33,"H",D38:AL38,"OK")=COUNTIFS($D$10:$AL$10,"Add",D33:AL33,"H"),SUM(AP38:AR38)&gt;='Mod3 Settings'!$P$34),"Achieved","No"),"Disabled")</f>
        <v>No</v>
      </c>
      <c r="BE38" s="29">
        <f>IF('Mod3 Settings'!$M$34=1,IF(BD38="Achieved",'Mod3 Settings'!$S$34,0),"n/a")</f>
        <v>0</v>
      </c>
      <c r="BF38" s="29" t="str">
        <f>IF('Mod3 Settings'!$M$35=1,IF(AN38&gt;='Mod3 Settings'!$P$35,"Achieved","No"),"Disabled")</f>
        <v>No</v>
      </c>
      <c r="BG38" s="29" t="s">
        <v>440</v>
      </c>
      <c r="BH38" s="29" t="s">
        <v>440</v>
      </c>
      <c r="BI38" s="29" t="s">
        <v>440</v>
      </c>
    </row>
    <row r="39" spans="1:61" ht="18" customHeight="1" x14ac:dyDescent="0.25">
      <c r="A39" s="192"/>
      <c r="B39" s="194"/>
      <c r="C39" s="135" t="s">
        <v>309</v>
      </c>
      <c r="D39" s="51"/>
      <c r="E39" s="51"/>
      <c r="F39" s="51"/>
      <c r="G39" s="51"/>
      <c r="H39" s="51"/>
      <c r="I39" s="51"/>
      <c r="J39" s="51"/>
      <c r="K39" s="51"/>
      <c r="L39" s="51"/>
      <c r="M39" s="51"/>
      <c r="N39" s="51"/>
      <c r="O39" s="51"/>
      <c r="P39" s="51"/>
      <c r="Q39" s="51"/>
      <c r="R39" s="51"/>
      <c r="S39" s="51"/>
      <c r="T39" s="51"/>
      <c r="U39" s="51"/>
      <c r="V39" s="51"/>
      <c r="W39" s="51"/>
      <c r="X39" s="52"/>
      <c r="Y39" s="52"/>
      <c r="Z39" s="52"/>
      <c r="AA39" s="52"/>
      <c r="AB39" s="52"/>
      <c r="AC39" s="52"/>
      <c r="AD39" s="52"/>
      <c r="AE39" s="52"/>
      <c r="AF39" s="52"/>
      <c r="AG39" s="52"/>
      <c r="AH39" s="52"/>
      <c r="AI39" s="52"/>
      <c r="AJ39" s="52"/>
      <c r="AK39" s="52"/>
      <c r="AL39" s="52"/>
      <c r="AM39" s="138">
        <f t="shared" ref="AM39" si="91">SUM(N39:AL39)</f>
        <v>0</v>
      </c>
    </row>
    <row r="40" spans="1:61" ht="18" customHeight="1" x14ac:dyDescent="0.25">
      <c r="A40" s="191">
        <f>StudentsSummary!$B22</f>
        <v>12</v>
      </c>
      <c r="B40" s="193" t="str">
        <f>_xlfn.CONCAT(StudentsSummary!$C22," ",StudentsSummary!$D22)</f>
        <v>Surname12 Name12</v>
      </c>
      <c r="C40" s="135" t="s">
        <v>308</v>
      </c>
      <c r="D40" s="51"/>
      <c r="E40" s="51"/>
      <c r="F40" s="51"/>
      <c r="G40" s="51"/>
      <c r="H40" s="51"/>
      <c r="I40" s="51"/>
      <c r="J40" s="51"/>
      <c r="K40" s="51"/>
      <c r="L40" s="51"/>
      <c r="M40" s="51"/>
      <c r="N40" s="51"/>
      <c r="O40" s="51"/>
      <c r="P40" s="51"/>
      <c r="Q40" s="51"/>
      <c r="R40" s="51"/>
      <c r="S40" s="51"/>
      <c r="T40" s="51"/>
      <c r="U40" s="51"/>
      <c r="V40" s="51"/>
      <c r="W40" s="51"/>
      <c r="X40" s="52"/>
      <c r="Y40" s="52"/>
      <c r="Z40" s="52"/>
      <c r="AA40" s="52"/>
      <c r="AB40" s="52"/>
      <c r="AC40" s="52"/>
      <c r="AD40" s="52"/>
      <c r="AE40" s="52"/>
      <c r="AF40" s="52"/>
      <c r="AG40" s="52"/>
      <c r="AH40" s="52"/>
      <c r="AI40" s="52"/>
      <c r="AJ40" s="52"/>
      <c r="AK40" s="52"/>
      <c r="AL40" s="52"/>
      <c r="AM40" s="138" t="str">
        <f t="shared" ref="AM40" si="92">IF(COUNTIFS($D$10:$AL$10,"Man",D40:AL40,"OK")=COUNTIF($D$10:$AL$10,"Man"),"PASS","FAIL")</f>
        <v>FAIL</v>
      </c>
      <c r="AN40" s="138">
        <f t="shared" ref="AN40" si="93">SUM(AP40,AQ40,AR40,AU40,AW40,BA40,BC40,BE40,BG40,BI40)</f>
        <v>0</v>
      </c>
      <c r="AO40" s="138" t="str">
        <f>IF($AM40&lt;&gt;"PASS","FAIL",IF(AN40&gt;GRADING!$D$60,GRADING!$D$63,IF('Mod3 Grades'!AN40&lt;=GRADING!$J$67,GRADING!$C$67,IF('Mod3 Grades'!AN40&lt;=GRADING!$J$68,GRADING!$C$68,IF('Mod3 Grades'!AN40&lt;=GRADING!$J$69,GRADING!$C$69,IF('Mod3 Grades'!AN40&lt;=GRADING!$J$70,GRADING!$C$70,IF('Mod3 Grades'!AN40&lt;=GRADING!$J$71,GRADING!$C$71,IF('Mod3 Grades'!AN40&lt;=GRADING!$J$72,GRADING!$C$72,IF('Mod3 Grades'!AN40&lt;=GRADING!$J$73,GRADING!$C$73,IF('Mod3 Grades'!AN40&lt;=GRADING!$J$74,GRADING!$C$74,IF('Mod3 Grades'!AN40&lt;=GRADING!$J$75,GRADING!$C$75,IF('Mod3 Grades'!AN40&lt;=GRADING!$J$76,GRADING!$C$76,IF('Mod3 Grades'!AN40&lt;=GRADING!$J$77,GRADING!$C$77,IF('Mod3 Grades'!AN40&lt;=GRADING!$J$78,GRADING!$C$78,IF('Mod3 Grades'!AN40&lt;=GRADING!$J$79,GRADING!$C$79,IF('Mod3 Grades'!AN40&lt;=GRADING!$J$80,GRADING!$J$80,GRADING!$J$81))))))))))))))))</f>
        <v>FAIL</v>
      </c>
      <c r="AP40" s="29">
        <f t="shared" ref="AP40" si="94">SUMIFS($D$120:$AL$120,$D$10:$AL$10,"Add",D40:AL40,"OK")</f>
        <v>0</v>
      </c>
      <c r="AQ40" s="29">
        <f t="shared" ref="AQ40" si="95">SUMIFS($D41:$AL41,$D$10:$AL$10,"Man",$D40:$AL40,"OK")</f>
        <v>0</v>
      </c>
      <c r="AR40" s="29">
        <f t="shared" ref="AR40" si="96">SUMIFS($D41:$AL41,$D$10:$AL$10,"Add",$D40:$AL40,"OK")</f>
        <v>0</v>
      </c>
      <c r="AS40" s="29">
        <f t="shared" ref="AS40" si="97">SUMIFS($D41:$AL41,$D$10:$AL$10,"Add",$D40:$AL40,"OK",$D$13:$AL$13,"H")</f>
        <v>0</v>
      </c>
      <c r="AT40" s="29">
        <f t="shared" ref="AT40" si="98">SUMIFS($D41:$AL41,$D$10:$AL$10,"Add",$D40:$AL40,"OK",$D$13:$AL$13,"L")</f>
        <v>0</v>
      </c>
      <c r="AU40" s="151"/>
      <c r="AV40" s="29" t="str">
        <f>'Mod1 Grades'!V40</f>
        <v>No</v>
      </c>
      <c r="AW40" s="29">
        <f>IF(AV40="Achieved",'Mod1 Settings'!$S$34,IF(AV40="Disabled","n/a",0))</f>
        <v>0</v>
      </c>
      <c r="AX40" s="29" t="str">
        <f>'Mod1 Grades'!X40</f>
        <v>No</v>
      </c>
      <c r="AY40" s="29" t="str">
        <f t="shared" ref="AY40" si="99">IF(AX40="Achieved","No limit for Carrots",IF(AX40="Disabled","n/a","Carrots Limited"))</f>
        <v>Carrots Limited</v>
      </c>
      <c r="AZ40" s="29" t="str">
        <f>'Mod2 Grades'!AP40</f>
        <v>No</v>
      </c>
      <c r="BA40" s="29" t="s">
        <v>440</v>
      </c>
      <c r="BB40" s="29" t="str">
        <f>'Mod2 Grades'!AR40</f>
        <v>No</v>
      </c>
      <c r="BC40" s="29" t="s">
        <v>440</v>
      </c>
      <c r="BD40" s="29" t="str">
        <f>IF('Mod3 Settings'!$M$34=1,IF(AND(COUNTIFS($D$10:$AL$10,"Add",D35:AL35,"H",D40:AL40,"OK")=COUNTIFS($D$10:$AL$10,"Add",D35:AL35,"H"),SUM(AP40:AR40)&gt;='Mod3 Settings'!$P$34),"Achieved","No"),"Disabled")</f>
        <v>No</v>
      </c>
      <c r="BE40" s="29">
        <f>IF('Mod3 Settings'!$M$34=1,IF(BD40="Achieved",'Mod3 Settings'!$S$34,0),"n/a")</f>
        <v>0</v>
      </c>
      <c r="BF40" s="29" t="str">
        <f>IF('Mod3 Settings'!$M$35=1,IF(AN40&gt;='Mod3 Settings'!$P$35,"Achieved","No"),"Disabled")</f>
        <v>No</v>
      </c>
      <c r="BG40" s="29" t="s">
        <v>440</v>
      </c>
      <c r="BH40" s="29" t="s">
        <v>440</v>
      </c>
      <c r="BI40" s="29" t="s">
        <v>440</v>
      </c>
    </row>
    <row r="41" spans="1:61" ht="18" customHeight="1" x14ac:dyDescent="0.25">
      <c r="A41" s="192"/>
      <c r="B41" s="194"/>
      <c r="C41" s="135" t="s">
        <v>309</v>
      </c>
      <c r="D41" s="51"/>
      <c r="E41" s="51"/>
      <c r="F41" s="51"/>
      <c r="G41" s="51"/>
      <c r="H41" s="51"/>
      <c r="I41" s="51"/>
      <c r="J41" s="51"/>
      <c r="K41" s="51"/>
      <c r="L41" s="51"/>
      <c r="M41" s="51"/>
      <c r="N41" s="51"/>
      <c r="O41" s="51"/>
      <c r="P41" s="51"/>
      <c r="Q41" s="51"/>
      <c r="R41" s="51"/>
      <c r="S41" s="51"/>
      <c r="T41" s="51"/>
      <c r="U41" s="51"/>
      <c r="V41" s="51"/>
      <c r="W41" s="51"/>
      <c r="X41" s="52"/>
      <c r="Y41" s="52"/>
      <c r="Z41" s="52"/>
      <c r="AA41" s="52"/>
      <c r="AB41" s="52"/>
      <c r="AC41" s="52"/>
      <c r="AD41" s="52"/>
      <c r="AE41" s="52"/>
      <c r="AF41" s="52"/>
      <c r="AG41" s="52"/>
      <c r="AH41" s="52"/>
      <c r="AI41" s="52"/>
      <c r="AJ41" s="52"/>
      <c r="AK41" s="52"/>
      <c r="AL41" s="52"/>
      <c r="AM41" s="138">
        <f t="shared" ref="AM41" si="100">SUM(N41:AL41)</f>
        <v>0</v>
      </c>
    </row>
    <row r="42" spans="1:61" ht="18" customHeight="1" x14ac:dyDescent="0.25">
      <c r="A42" s="191">
        <f>StudentsSummary!$B23</f>
        <v>13</v>
      </c>
      <c r="B42" s="193" t="str">
        <f>_xlfn.CONCAT(StudentsSummary!$C23," ",StudentsSummary!$D23)</f>
        <v>Surname13 Name13</v>
      </c>
      <c r="C42" s="135" t="s">
        <v>308</v>
      </c>
      <c r="D42" s="51"/>
      <c r="E42" s="51"/>
      <c r="F42" s="51"/>
      <c r="G42" s="51"/>
      <c r="H42" s="51"/>
      <c r="I42" s="51"/>
      <c r="J42" s="51"/>
      <c r="K42" s="51"/>
      <c r="L42" s="51"/>
      <c r="M42" s="51"/>
      <c r="N42" s="51"/>
      <c r="O42" s="51"/>
      <c r="P42" s="51"/>
      <c r="Q42" s="51"/>
      <c r="R42" s="51"/>
      <c r="S42" s="51"/>
      <c r="T42" s="51"/>
      <c r="U42" s="51"/>
      <c r="V42" s="51"/>
      <c r="W42" s="51"/>
      <c r="X42" s="52"/>
      <c r="Y42" s="52"/>
      <c r="Z42" s="52"/>
      <c r="AA42" s="52"/>
      <c r="AB42" s="52"/>
      <c r="AC42" s="52"/>
      <c r="AD42" s="52"/>
      <c r="AE42" s="52"/>
      <c r="AF42" s="52"/>
      <c r="AG42" s="52"/>
      <c r="AH42" s="52"/>
      <c r="AI42" s="52"/>
      <c r="AJ42" s="52"/>
      <c r="AK42" s="52"/>
      <c r="AL42" s="52"/>
      <c r="AM42" s="138" t="str">
        <f t="shared" ref="AM42" si="101">IF(COUNTIFS($D$10:$AL$10,"Man",D42:AL42,"OK")=COUNTIF($D$10:$AL$10,"Man"),"PASS","FAIL")</f>
        <v>FAIL</v>
      </c>
      <c r="AN42" s="138">
        <f t="shared" ref="AN42" si="102">SUM(AP42,AQ42,AR42,AU42,AW42,BA42,BC42,BE42,BG42,BI42)</f>
        <v>0</v>
      </c>
      <c r="AO42" s="138" t="str">
        <f>IF($AM42&lt;&gt;"PASS","FAIL",IF(AN42&gt;GRADING!$D$60,GRADING!$D$63,IF('Mod3 Grades'!AN42&lt;=GRADING!$J$67,GRADING!$C$67,IF('Mod3 Grades'!AN42&lt;=GRADING!$J$68,GRADING!$C$68,IF('Mod3 Grades'!AN42&lt;=GRADING!$J$69,GRADING!$C$69,IF('Mod3 Grades'!AN42&lt;=GRADING!$J$70,GRADING!$C$70,IF('Mod3 Grades'!AN42&lt;=GRADING!$J$71,GRADING!$C$71,IF('Mod3 Grades'!AN42&lt;=GRADING!$J$72,GRADING!$C$72,IF('Mod3 Grades'!AN42&lt;=GRADING!$J$73,GRADING!$C$73,IF('Mod3 Grades'!AN42&lt;=GRADING!$J$74,GRADING!$C$74,IF('Mod3 Grades'!AN42&lt;=GRADING!$J$75,GRADING!$C$75,IF('Mod3 Grades'!AN42&lt;=GRADING!$J$76,GRADING!$C$76,IF('Mod3 Grades'!AN42&lt;=GRADING!$J$77,GRADING!$C$77,IF('Mod3 Grades'!AN42&lt;=GRADING!$J$78,GRADING!$C$78,IF('Mod3 Grades'!AN42&lt;=GRADING!$J$79,GRADING!$C$79,IF('Mod3 Grades'!AN42&lt;=GRADING!$J$80,GRADING!$J$80,GRADING!$J$81))))))))))))))))</f>
        <v>FAIL</v>
      </c>
      <c r="AP42" s="29">
        <f t="shared" ref="AP42" si="103">SUMIFS($D$120:$AL$120,$D$10:$AL$10,"Add",D42:AL42,"OK")</f>
        <v>0</v>
      </c>
      <c r="AQ42" s="29">
        <f t="shared" ref="AQ42" si="104">SUMIFS($D43:$AL43,$D$10:$AL$10,"Man",$D42:$AL42,"OK")</f>
        <v>0</v>
      </c>
      <c r="AR42" s="29">
        <f t="shared" ref="AR42" si="105">SUMIFS($D43:$AL43,$D$10:$AL$10,"Add",$D42:$AL42,"OK")</f>
        <v>0</v>
      </c>
      <c r="AS42" s="29">
        <f t="shared" ref="AS42" si="106">SUMIFS($D43:$AL43,$D$10:$AL$10,"Add",$D42:$AL42,"OK",$D$13:$AL$13,"H")</f>
        <v>0</v>
      </c>
      <c r="AT42" s="29">
        <f t="shared" ref="AT42" si="107">SUMIFS($D43:$AL43,$D$10:$AL$10,"Add",$D42:$AL42,"OK",$D$13:$AL$13,"L")</f>
        <v>0</v>
      </c>
      <c r="AU42" s="151"/>
      <c r="AV42" s="29" t="str">
        <f>'Mod1 Grades'!V42</f>
        <v>No</v>
      </c>
      <c r="AW42" s="29">
        <f>IF(AV42="Achieved",'Mod1 Settings'!$S$34,IF(AV42="Disabled","n/a",0))</f>
        <v>0</v>
      </c>
      <c r="AX42" s="29" t="str">
        <f>'Mod1 Grades'!X42</f>
        <v>No</v>
      </c>
      <c r="AY42" s="29" t="str">
        <f t="shared" ref="AY42" si="108">IF(AX42="Achieved","No limit for Carrots",IF(AX42="Disabled","n/a","Carrots Limited"))</f>
        <v>Carrots Limited</v>
      </c>
      <c r="AZ42" s="29" t="str">
        <f>'Mod2 Grades'!AP42</f>
        <v>No</v>
      </c>
      <c r="BA42" s="29" t="s">
        <v>440</v>
      </c>
      <c r="BB42" s="29" t="str">
        <f>'Mod2 Grades'!AR42</f>
        <v>No</v>
      </c>
      <c r="BC42" s="29" t="s">
        <v>440</v>
      </c>
      <c r="BD42" s="29" t="str">
        <f>IF('Mod3 Settings'!$M$34=1,IF(AND(COUNTIFS($D$10:$AL$10,"Add",D37:AL37,"H",D42:AL42,"OK")=COUNTIFS($D$10:$AL$10,"Add",D37:AL37,"H"),SUM(AP42:AR42)&gt;='Mod3 Settings'!$P$34),"Achieved","No"),"Disabled")</f>
        <v>No</v>
      </c>
      <c r="BE42" s="29">
        <f>IF('Mod3 Settings'!$M$34=1,IF(BD42="Achieved",'Mod3 Settings'!$S$34,0),"n/a")</f>
        <v>0</v>
      </c>
      <c r="BF42" s="29" t="str">
        <f>IF('Mod3 Settings'!$M$35=1,IF(AN42&gt;='Mod3 Settings'!$P$35,"Achieved","No"),"Disabled")</f>
        <v>No</v>
      </c>
      <c r="BG42" s="29" t="s">
        <v>440</v>
      </c>
      <c r="BH42" s="29" t="s">
        <v>440</v>
      </c>
      <c r="BI42" s="29" t="s">
        <v>440</v>
      </c>
    </row>
    <row r="43" spans="1:61" ht="18" customHeight="1" x14ac:dyDescent="0.25">
      <c r="A43" s="192"/>
      <c r="B43" s="194"/>
      <c r="C43" s="135" t="s">
        <v>309</v>
      </c>
      <c r="D43" s="51"/>
      <c r="E43" s="51"/>
      <c r="F43" s="51"/>
      <c r="G43" s="51"/>
      <c r="H43" s="51"/>
      <c r="I43" s="51"/>
      <c r="J43" s="51"/>
      <c r="K43" s="51"/>
      <c r="L43" s="51"/>
      <c r="M43" s="51"/>
      <c r="N43" s="51"/>
      <c r="O43" s="51"/>
      <c r="P43" s="51"/>
      <c r="Q43" s="51"/>
      <c r="R43" s="51"/>
      <c r="S43" s="51"/>
      <c r="T43" s="51"/>
      <c r="U43" s="51"/>
      <c r="V43" s="51"/>
      <c r="W43" s="51"/>
      <c r="X43" s="52"/>
      <c r="Y43" s="52"/>
      <c r="Z43" s="52"/>
      <c r="AA43" s="52"/>
      <c r="AB43" s="52"/>
      <c r="AC43" s="52"/>
      <c r="AD43" s="52"/>
      <c r="AE43" s="52"/>
      <c r="AF43" s="52"/>
      <c r="AG43" s="52"/>
      <c r="AH43" s="52"/>
      <c r="AI43" s="52"/>
      <c r="AJ43" s="52"/>
      <c r="AK43" s="52"/>
      <c r="AL43" s="52"/>
      <c r="AM43" s="138">
        <f t="shared" ref="AM43" si="109">SUM(N43:AL43)</f>
        <v>0</v>
      </c>
    </row>
    <row r="44" spans="1:61" ht="18" customHeight="1" x14ac:dyDescent="0.25">
      <c r="A44" s="191">
        <f>StudentsSummary!$B24</f>
        <v>14</v>
      </c>
      <c r="B44" s="193" t="str">
        <f>_xlfn.CONCAT(StudentsSummary!$C24," ",StudentsSummary!$D24)</f>
        <v>Surname14 Name14</v>
      </c>
      <c r="C44" s="135" t="s">
        <v>308</v>
      </c>
      <c r="D44" s="51"/>
      <c r="E44" s="51"/>
      <c r="F44" s="51"/>
      <c r="G44" s="51"/>
      <c r="H44" s="51"/>
      <c r="I44" s="51"/>
      <c r="J44" s="51"/>
      <c r="K44" s="51"/>
      <c r="L44" s="51"/>
      <c r="M44" s="51"/>
      <c r="N44" s="51"/>
      <c r="O44" s="51"/>
      <c r="P44" s="51"/>
      <c r="Q44" s="51"/>
      <c r="R44" s="51"/>
      <c r="S44" s="51"/>
      <c r="T44" s="51"/>
      <c r="U44" s="51"/>
      <c r="V44" s="51"/>
      <c r="W44" s="51"/>
      <c r="X44" s="52"/>
      <c r="Y44" s="52"/>
      <c r="Z44" s="52"/>
      <c r="AA44" s="52"/>
      <c r="AB44" s="52"/>
      <c r="AC44" s="52"/>
      <c r="AD44" s="52"/>
      <c r="AE44" s="52"/>
      <c r="AF44" s="52"/>
      <c r="AG44" s="52"/>
      <c r="AH44" s="52"/>
      <c r="AI44" s="52"/>
      <c r="AJ44" s="52"/>
      <c r="AK44" s="52"/>
      <c r="AL44" s="52"/>
      <c r="AM44" s="138" t="str">
        <f t="shared" ref="AM44" si="110">IF(COUNTIFS($D$10:$AL$10,"Man",D44:AL44,"OK")=COUNTIF($D$10:$AL$10,"Man"),"PASS","FAIL")</f>
        <v>FAIL</v>
      </c>
      <c r="AN44" s="138">
        <f t="shared" ref="AN44" si="111">SUM(AP44,AQ44,AR44,AU44,AW44,BA44,BC44,BE44,BG44,BI44)</f>
        <v>0</v>
      </c>
      <c r="AO44" s="138" t="str">
        <f>IF($AM44&lt;&gt;"PASS","FAIL",IF(AN44&gt;GRADING!$D$60,GRADING!$D$63,IF('Mod3 Grades'!AN44&lt;=GRADING!$J$67,GRADING!$C$67,IF('Mod3 Grades'!AN44&lt;=GRADING!$J$68,GRADING!$C$68,IF('Mod3 Grades'!AN44&lt;=GRADING!$J$69,GRADING!$C$69,IF('Mod3 Grades'!AN44&lt;=GRADING!$J$70,GRADING!$C$70,IF('Mod3 Grades'!AN44&lt;=GRADING!$J$71,GRADING!$C$71,IF('Mod3 Grades'!AN44&lt;=GRADING!$J$72,GRADING!$C$72,IF('Mod3 Grades'!AN44&lt;=GRADING!$J$73,GRADING!$C$73,IF('Mod3 Grades'!AN44&lt;=GRADING!$J$74,GRADING!$C$74,IF('Mod3 Grades'!AN44&lt;=GRADING!$J$75,GRADING!$C$75,IF('Mod3 Grades'!AN44&lt;=GRADING!$J$76,GRADING!$C$76,IF('Mod3 Grades'!AN44&lt;=GRADING!$J$77,GRADING!$C$77,IF('Mod3 Grades'!AN44&lt;=GRADING!$J$78,GRADING!$C$78,IF('Mod3 Grades'!AN44&lt;=GRADING!$J$79,GRADING!$C$79,IF('Mod3 Grades'!AN44&lt;=GRADING!$J$80,GRADING!$J$80,GRADING!$J$81))))))))))))))))</f>
        <v>FAIL</v>
      </c>
      <c r="AP44" s="29">
        <f t="shared" ref="AP44" si="112">SUMIFS($D$120:$AL$120,$D$10:$AL$10,"Add",D44:AL44,"OK")</f>
        <v>0</v>
      </c>
      <c r="AQ44" s="29">
        <f t="shared" ref="AQ44" si="113">SUMIFS($D45:$AL45,$D$10:$AL$10,"Man",$D44:$AL44,"OK")</f>
        <v>0</v>
      </c>
      <c r="AR44" s="29">
        <f t="shared" ref="AR44" si="114">SUMIFS($D45:$AL45,$D$10:$AL$10,"Add",$D44:$AL44,"OK")</f>
        <v>0</v>
      </c>
      <c r="AS44" s="29">
        <f t="shared" ref="AS44" si="115">SUMIFS($D45:$AL45,$D$10:$AL$10,"Add",$D44:$AL44,"OK",$D$13:$AL$13,"H")</f>
        <v>0</v>
      </c>
      <c r="AT44" s="29">
        <f t="shared" ref="AT44" si="116">SUMIFS($D45:$AL45,$D$10:$AL$10,"Add",$D44:$AL44,"OK",$D$13:$AL$13,"L")</f>
        <v>0</v>
      </c>
      <c r="AU44" s="151"/>
      <c r="AV44" s="29" t="str">
        <f>'Mod1 Grades'!V44</f>
        <v>No</v>
      </c>
      <c r="AW44" s="29">
        <f>IF(AV44="Achieved",'Mod1 Settings'!$S$34,IF(AV44="Disabled","n/a",0))</f>
        <v>0</v>
      </c>
      <c r="AX44" s="29" t="str">
        <f>'Mod1 Grades'!X44</f>
        <v>No</v>
      </c>
      <c r="AY44" s="29" t="str">
        <f t="shared" ref="AY44" si="117">IF(AX44="Achieved","No limit for Carrots",IF(AX44="Disabled","n/a","Carrots Limited"))</f>
        <v>Carrots Limited</v>
      </c>
      <c r="AZ44" s="29" t="str">
        <f>'Mod2 Grades'!AP44</f>
        <v>No</v>
      </c>
      <c r="BA44" s="29" t="s">
        <v>440</v>
      </c>
      <c r="BB44" s="29" t="str">
        <f>'Mod2 Grades'!AR44</f>
        <v>No</v>
      </c>
      <c r="BC44" s="29" t="s">
        <v>440</v>
      </c>
      <c r="BD44" s="29" t="str">
        <f>IF('Mod3 Settings'!$M$34=1,IF(AND(COUNTIFS($D$10:$AL$10,"Add",D39:AL39,"H",D44:AL44,"OK")=COUNTIFS($D$10:$AL$10,"Add",D39:AL39,"H"),SUM(AP44:AR44)&gt;='Mod3 Settings'!$P$34),"Achieved","No"),"Disabled")</f>
        <v>No</v>
      </c>
      <c r="BE44" s="29">
        <f>IF('Mod3 Settings'!$M$34=1,IF(BD44="Achieved",'Mod3 Settings'!$S$34,0),"n/a")</f>
        <v>0</v>
      </c>
      <c r="BF44" s="29" t="str">
        <f>IF('Mod3 Settings'!$M$35=1,IF(AN44&gt;='Mod3 Settings'!$P$35,"Achieved","No"),"Disabled")</f>
        <v>No</v>
      </c>
      <c r="BG44" s="29" t="s">
        <v>440</v>
      </c>
      <c r="BH44" s="29" t="s">
        <v>440</v>
      </c>
      <c r="BI44" s="29" t="s">
        <v>440</v>
      </c>
    </row>
    <row r="45" spans="1:61" ht="18" customHeight="1" x14ac:dyDescent="0.25">
      <c r="A45" s="192"/>
      <c r="B45" s="194"/>
      <c r="C45" s="135" t="s">
        <v>309</v>
      </c>
      <c r="D45" s="51"/>
      <c r="E45" s="51"/>
      <c r="F45" s="51"/>
      <c r="G45" s="51"/>
      <c r="H45" s="51"/>
      <c r="I45" s="51"/>
      <c r="J45" s="51"/>
      <c r="K45" s="51"/>
      <c r="L45" s="51"/>
      <c r="M45" s="51"/>
      <c r="N45" s="51"/>
      <c r="O45" s="51"/>
      <c r="P45" s="51"/>
      <c r="Q45" s="51"/>
      <c r="R45" s="51"/>
      <c r="S45" s="51"/>
      <c r="T45" s="51"/>
      <c r="U45" s="51"/>
      <c r="V45" s="51"/>
      <c r="W45" s="51"/>
      <c r="X45" s="52"/>
      <c r="Y45" s="52"/>
      <c r="Z45" s="52"/>
      <c r="AA45" s="52"/>
      <c r="AB45" s="52"/>
      <c r="AC45" s="52"/>
      <c r="AD45" s="52"/>
      <c r="AE45" s="52"/>
      <c r="AF45" s="52"/>
      <c r="AG45" s="52"/>
      <c r="AH45" s="52"/>
      <c r="AI45" s="52"/>
      <c r="AJ45" s="52"/>
      <c r="AK45" s="52"/>
      <c r="AL45" s="52"/>
      <c r="AM45" s="138">
        <f t="shared" ref="AM45" si="118">SUM(N45:AL45)</f>
        <v>0</v>
      </c>
    </row>
    <row r="46" spans="1:61" ht="18" customHeight="1" x14ac:dyDescent="0.25">
      <c r="A46" s="191">
        <f>StudentsSummary!$B25</f>
        <v>15</v>
      </c>
      <c r="B46" s="193" t="str">
        <f>_xlfn.CONCAT(StudentsSummary!$C25," ",StudentsSummary!$D25)</f>
        <v>Surname15 Name15</v>
      </c>
      <c r="C46" s="135" t="s">
        <v>308</v>
      </c>
      <c r="D46" s="51"/>
      <c r="E46" s="51"/>
      <c r="F46" s="51"/>
      <c r="G46" s="51"/>
      <c r="H46" s="51"/>
      <c r="I46" s="51"/>
      <c r="J46" s="51"/>
      <c r="K46" s="51"/>
      <c r="L46" s="51"/>
      <c r="M46" s="51"/>
      <c r="N46" s="51"/>
      <c r="O46" s="51"/>
      <c r="P46" s="51"/>
      <c r="Q46" s="51"/>
      <c r="R46" s="51"/>
      <c r="S46" s="51"/>
      <c r="T46" s="51"/>
      <c r="U46" s="51"/>
      <c r="V46" s="51"/>
      <c r="W46" s="51"/>
      <c r="X46" s="52"/>
      <c r="Y46" s="52"/>
      <c r="Z46" s="52"/>
      <c r="AA46" s="52"/>
      <c r="AB46" s="52"/>
      <c r="AC46" s="52"/>
      <c r="AD46" s="52"/>
      <c r="AE46" s="52"/>
      <c r="AF46" s="52"/>
      <c r="AG46" s="52"/>
      <c r="AH46" s="52"/>
      <c r="AI46" s="52"/>
      <c r="AJ46" s="52"/>
      <c r="AK46" s="52"/>
      <c r="AL46" s="52"/>
      <c r="AM46" s="138" t="str">
        <f t="shared" ref="AM46" si="119">IF(COUNTIFS($D$10:$AL$10,"Man",D46:AL46,"OK")=COUNTIF($D$10:$AL$10,"Man"),"PASS","FAIL")</f>
        <v>FAIL</v>
      </c>
      <c r="AN46" s="138">
        <f t="shared" ref="AN46" si="120">SUM(AP46,AQ46,AR46,AU46,AW46,BA46,BC46,BE46,BG46,BI46)</f>
        <v>0</v>
      </c>
      <c r="AO46" s="138" t="str">
        <f>IF($AM46&lt;&gt;"PASS","FAIL",IF(AN46&gt;GRADING!$D$60,GRADING!$D$63,IF('Mod3 Grades'!AN46&lt;=GRADING!$J$67,GRADING!$C$67,IF('Mod3 Grades'!AN46&lt;=GRADING!$J$68,GRADING!$C$68,IF('Mod3 Grades'!AN46&lt;=GRADING!$J$69,GRADING!$C$69,IF('Mod3 Grades'!AN46&lt;=GRADING!$J$70,GRADING!$C$70,IF('Mod3 Grades'!AN46&lt;=GRADING!$J$71,GRADING!$C$71,IF('Mod3 Grades'!AN46&lt;=GRADING!$J$72,GRADING!$C$72,IF('Mod3 Grades'!AN46&lt;=GRADING!$J$73,GRADING!$C$73,IF('Mod3 Grades'!AN46&lt;=GRADING!$J$74,GRADING!$C$74,IF('Mod3 Grades'!AN46&lt;=GRADING!$J$75,GRADING!$C$75,IF('Mod3 Grades'!AN46&lt;=GRADING!$J$76,GRADING!$C$76,IF('Mod3 Grades'!AN46&lt;=GRADING!$J$77,GRADING!$C$77,IF('Mod3 Grades'!AN46&lt;=GRADING!$J$78,GRADING!$C$78,IF('Mod3 Grades'!AN46&lt;=GRADING!$J$79,GRADING!$C$79,IF('Mod3 Grades'!AN46&lt;=GRADING!$J$80,GRADING!$J$80,GRADING!$J$81))))))))))))))))</f>
        <v>FAIL</v>
      </c>
      <c r="AP46" s="29">
        <f t="shared" ref="AP46" si="121">SUMIFS($D$120:$AL$120,$D$10:$AL$10,"Add",D46:AL46,"OK")</f>
        <v>0</v>
      </c>
      <c r="AQ46" s="29">
        <f t="shared" ref="AQ46" si="122">SUMIFS($D47:$AL47,$D$10:$AL$10,"Man",$D46:$AL46,"OK")</f>
        <v>0</v>
      </c>
      <c r="AR46" s="29">
        <f t="shared" ref="AR46" si="123">SUMIFS($D47:$AL47,$D$10:$AL$10,"Add",$D46:$AL46,"OK")</f>
        <v>0</v>
      </c>
      <c r="AS46" s="29">
        <f t="shared" ref="AS46" si="124">SUMIFS($D47:$AL47,$D$10:$AL$10,"Add",$D46:$AL46,"OK",$D$13:$AL$13,"H")</f>
        <v>0</v>
      </c>
      <c r="AT46" s="29">
        <f t="shared" ref="AT46" si="125">SUMIFS($D47:$AL47,$D$10:$AL$10,"Add",$D46:$AL46,"OK",$D$13:$AL$13,"L")</f>
        <v>0</v>
      </c>
      <c r="AU46" s="151"/>
      <c r="AV46" s="29" t="str">
        <f>'Mod1 Grades'!V46</f>
        <v>No</v>
      </c>
      <c r="AW46" s="29">
        <f>IF(AV46="Achieved",'Mod1 Settings'!$S$34,IF(AV46="Disabled","n/a",0))</f>
        <v>0</v>
      </c>
      <c r="AX46" s="29" t="str">
        <f>'Mod1 Grades'!X46</f>
        <v>No</v>
      </c>
      <c r="AY46" s="29" t="str">
        <f t="shared" ref="AY46" si="126">IF(AX46="Achieved","No limit for Carrots",IF(AX46="Disabled","n/a","Carrots Limited"))</f>
        <v>Carrots Limited</v>
      </c>
      <c r="AZ46" s="29" t="str">
        <f>'Mod2 Grades'!AP46</f>
        <v>No</v>
      </c>
      <c r="BA46" s="29" t="s">
        <v>440</v>
      </c>
      <c r="BB46" s="29" t="str">
        <f>'Mod2 Grades'!AR46</f>
        <v>No</v>
      </c>
      <c r="BC46" s="29" t="s">
        <v>440</v>
      </c>
      <c r="BD46" s="29" t="str">
        <f>IF('Mod3 Settings'!$M$34=1,IF(AND(COUNTIFS($D$10:$AL$10,"Add",D41:AL41,"H",D46:AL46,"OK")=COUNTIFS($D$10:$AL$10,"Add",D41:AL41,"H"),SUM(AP46:AR46)&gt;='Mod3 Settings'!$P$34),"Achieved","No"),"Disabled")</f>
        <v>No</v>
      </c>
      <c r="BE46" s="29">
        <f>IF('Mod3 Settings'!$M$34=1,IF(BD46="Achieved",'Mod3 Settings'!$S$34,0),"n/a")</f>
        <v>0</v>
      </c>
      <c r="BF46" s="29" t="str">
        <f>IF('Mod3 Settings'!$M$35=1,IF(AN46&gt;='Mod3 Settings'!$P$35,"Achieved","No"),"Disabled")</f>
        <v>No</v>
      </c>
      <c r="BG46" s="29" t="s">
        <v>440</v>
      </c>
      <c r="BH46" s="29" t="s">
        <v>440</v>
      </c>
      <c r="BI46" s="29" t="s">
        <v>440</v>
      </c>
    </row>
    <row r="47" spans="1:61" ht="18" customHeight="1" x14ac:dyDescent="0.25">
      <c r="A47" s="192"/>
      <c r="B47" s="194"/>
      <c r="C47" s="135" t="s">
        <v>309</v>
      </c>
      <c r="D47" s="51"/>
      <c r="E47" s="51"/>
      <c r="F47" s="51"/>
      <c r="G47" s="51"/>
      <c r="H47" s="51"/>
      <c r="I47" s="51"/>
      <c r="J47" s="51"/>
      <c r="K47" s="51"/>
      <c r="L47" s="51"/>
      <c r="M47" s="51"/>
      <c r="N47" s="51"/>
      <c r="O47" s="51"/>
      <c r="P47" s="51"/>
      <c r="Q47" s="51"/>
      <c r="R47" s="51"/>
      <c r="S47" s="51"/>
      <c r="T47" s="51"/>
      <c r="U47" s="51"/>
      <c r="V47" s="51"/>
      <c r="W47" s="51"/>
      <c r="X47" s="52"/>
      <c r="Y47" s="52"/>
      <c r="Z47" s="52"/>
      <c r="AA47" s="52"/>
      <c r="AB47" s="52"/>
      <c r="AC47" s="52"/>
      <c r="AD47" s="52"/>
      <c r="AE47" s="52"/>
      <c r="AF47" s="52"/>
      <c r="AG47" s="52"/>
      <c r="AH47" s="52"/>
      <c r="AI47" s="52"/>
      <c r="AJ47" s="52"/>
      <c r="AK47" s="52"/>
      <c r="AL47" s="52"/>
      <c r="AM47" s="138">
        <f t="shared" ref="AM47" si="127">SUM(N47:AL47)</f>
        <v>0</v>
      </c>
    </row>
    <row r="48" spans="1:61" ht="18" customHeight="1" x14ac:dyDescent="0.25">
      <c r="A48" s="191">
        <f>StudentsSummary!$B26</f>
        <v>16</v>
      </c>
      <c r="B48" s="193" t="str">
        <f>_xlfn.CONCAT(StudentsSummary!$C26," ",StudentsSummary!$D26)</f>
        <v>Surname16 Name16</v>
      </c>
      <c r="C48" s="135" t="s">
        <v>308</v>
      </c>
      <c r="D48" s="51"/>
      <c r="E48" s="51"/>
      <c r="F48" s="51"/>
      <c r="G48" s="51"/>
      <c r="H48" s="51"/>
      <c r="I48" s="51"/>
      <c r="J48" s="51"/>
      <c r="K48" s="51"/>
      <c r="L48" s="51"/>
      <c r="M48" s="51"/>
      <c r="N48" s="51"/>
      <c r="O48" s="51"/>
      <c r="P48" s="51"/>
      <c r="Q48" s="51"/>
      <c r="R48" s="51"/>
      <c r="S48" s="51"/>
      <c r="T48" s="51"/>
      <c r="U48" s="51"/>
      <c r="V48" s="51"/>
      <c r="W48" s="51"/>
      <c r="X48" s="52"/>
      <c r="Y48" s="52"/>
      <c r="Z48" s="52"/>
      <c r="AA48" s="52"/>
      <c r="AB48" s="52"/>
      <c r="AC48" s="52"/>
      <c r="AD48" s="52"/>
      <c r="AE48" s="52"/>
      <c r="AF48" s="52"/>
      <c r="AG48" s="52"/>
      <c r="AH48" s="52"/>
      <c r="AI48" s="52"/>
      <c r="AJ48" s="52"/>
      <c r="AK48" s="52"/>
      <c r="AL48" s="52"/>
      <c r="AM48" s="138" t="str">
        <f t="shared" ref="AM48" si="128">IF(COUNTIFS($D$10:$AL$10,"Man",D48:AL48,"OK")=COUNTIF($D$10:$AL$10,"Man"),"PASS","FAIL")</f>
        <v>FAIL</v>
      </c>
      <c r="AN48" s="138">
        <f t="shared" ref="AN48" si="129">SUM(AP48,AQ48,AR48,AU48,AW48,BA48,BC48,BE48,BG48,BI48)</f>
        <v>0</v>
      </c>
      <c r="AO48" s="138" t="str">
        <f>IF($AM48&lt;&gt;"PASS","FAIL",IF(AN48&gt;GRADING!$D$60,GRADING!$D$63,IF('Mod3 Grades'!AN48&lt;=GRADING!$J$67,GRADING!$C$67,IF('Mod3 Grades'!AN48&lt;=GRADING!$J$68,GRADING!$C$68,IF('Mod3 Grades'!AN48&lt;=GRADING!$J$69,GRADING!$C$69,IF('Mod3 Grades'!AN48&lt;=GRADING!$J$70,GRADING!$C$70,IF('Mod3 Grades'!AN48&lt;=GRADING!$J$71,GRADING!$C$71,IF('Mod3 Grades'!AN48&lt;=GRADING!$J$72,GRADING!$C$72,IF('Mod3 Grades'!AN48&lt;=GRADING!$J$73,GRADING!$C$73,IF('Mod3 Grades'!AN48&lt;=GRADING!$J$74,GRADING!$C$74,IF('Mod3 Grades'!AN48&lt;=GRADING!$J$75,GRADING!$C$75,IF('Mod3 Grades'!AN48&lt;=GRADING!$J$76,GRADING!$C$76,IF('Mod3 Grades'!AN48&lt;=GRADING!$J$77,GRADING!$C$77,IF('Mod3 Grades'!AN48&lt;=GRADING!$J$78,GRADING!$C$78,IF('Mod3 Grades'!AN48&lt;=GRADING!$J$79,GRADING!$C$79,IF('Mod3 Grades'!AN48&lt;=GRADING!$J$80,GRADING!$J$80,GRADING!$J$81))))))))))))))))</f>
        <v>FAIL</v>
      </c>
      <c r="AP48" s="29">
        <f t="shared" ref="AP48" si="130">SUMIFS($D$120:$AL$120,$D$10:$AL$10,"Add",D48:AL48,"OK")</f>
        <v>0</v>
      </c>
      <c r="AQ48" s="29">
        <f t="shared" ref="AQ48" si="131">SUMIFS($D49:$AL49,$D$10:$AL$10,"Man",$D48:$AL48,"OK")</f>
        <v>0</v>
      </c>
      <c r="AR48" s="29">
        <f t="shared" ref="AR48" si="132">SUMIFS($D49:$AL49,$D$10:$AL$10,"Add",$D48:$AL48,"OK")</f>
        <v>0</v>
      </c>
      <c r="AS48" s="29">
        <f t="shared" ref="AS48" si="133">SUMIFS($D49:$AL49,$D$10:$AL$10,"Add",$D48:$AL48,"OK",$D$13:$AL$13,"H")</f>
        <v>0</v>
      </c>
      <c r="AT48" s="29">
        <f t="shared" ref="AT48" si="134">SUMIFS($D49:$AL49,$D$10:$AL$10,"Add",$D48:$AL48,"OK",$D$13:$AL$13,"L")</f>
        <v>0</v>
      </c>
      <c r="AU48" s="151"/>
      <c r="AV48" s="29" t="str">
        <f>'Mod1 Grades'!V48</f>
        <v>No</v>
      </c>
      <c r="AW48" s="29">
        <f>IF(AV48="Achieved",'Mod1 Settings'!$S$34,IF(AV48="Disabled","n/a",0))</f>
        <v>0</v>
      </c>
      <c r="AX48" s="29" t="str">
        <f>'Mod1 Grades'!X48</f>
        <v>No</v>
      </c>
      <c r="AY48" s="29" t="str">
        <f t="shared" ref="AY48" si="135">IF(AX48="Achieved","No limit for Carrots",IF(AX48="Disabled","n/a","Carrots Limited"))</f>
        <v>Carrots Limited</v>
      </c>
      <c r="AZ48" s="29" t="str">
        <f>'Mod2 Grades'!AP48</f>
        <v>No</v>
      </c>
      <c r="BA48" s="29" t="s">
        <v>440</v>
      </c>
      <c r="BB48" s="29" t="str">
        <f>'Mod2 Grades'!AR48</f>
        <v>No</v>
      </c>
      <c r="BC48" s="29" t="s">
        <v>440</v>
      </c>
      <c r="BD48" s="29" t="str">
        <f>IF('Mod3 Settings'!$M$34=1,IF(AND(COUNTIFS($D$10:$AL$10,"Add",D43:AL43,"H",D48:AL48,"OK")=COUNTIFS($D$10:$AL$10,"Add",D43:AL43,"H"),SUM(AP48:AR48)&gt;='Mod3 Settings'!$P$34),"Achieved","No"),"Disabled")</f>
        <v>No</v>
      </c>
      <c r="BE48" s="29">
        <f>IF('Mod3 Settings'!$M$34=1,IF(BD48="Achieved",'Mod3 Settings'!$S$34,0),"n/a")</f>
        <v>0</v>
      </c>
      <c r="BF48" s="29" t="str">
        <f>IF('Mod3 Settings'!$M$35=1,IF(AN48&gt;='Mod3 Settings'!$P$35,"Achieved","No"),"Disabled")</f>
        <v>No</v>
      </c>
      <c r="BG48" s="29" t="s">
        <v>440</v>
      </c>
      <c r="BH48" s="29" t="s">
        <v>440</v>
      </c>
      <c r="BI48" s="29" t="s">
        <v>440</v>
      </c>
    </row>
    <row r="49" spans="1:61" ht="18" customHeight="1" x14ac:dyDescent="0.25">
      <c r="A49" s="192"/>
      <c r="B49" s="194"/>
      <c r="C49" s="135" t="s">
        <v>309</v>
      </c>
      <c r="D49" s="51"/>
      <c r="E49" s="51"/>
      <c r="F49" s="51"/>
      <c r="G49" s="51"/>
      <c r="H49" s="51"/>
      <c r="I49" s="51"/>
      <c r="J49" s="51"/>
      <c r="K49" s="51"/>
      <c r="L49" s="51"/>
      <c r="M49" s="51"/>
      <c r="N49" s="51"/>
      <c r="O49" s="51"/>
      <c r="P49" s="51"/>
      <c r="Q49" s="51"/>
      <c r="R49" s="51"/>
      <c r="S49" s="51"/>
      <c r="T49" s="51"/>
      <c r="U49" s="51"/>
      <c r="V49" s="51"/>
      <c r="W49" s="51"/>
      <c r="X49" s="52"/>
      <c r="Y49" s="52"/>
      <c r="Z49" s="52"/>
      <c r="AA49" s="52"/>
      <c r="AB49" s="52"/>
      <c r="AC49" s="52"/>
      <c r="AD49" s="52"/>
      <c r="AE49" s="52"/>
      <c r="AF49" s="52"/>
      <c r="AG49" s="52"/>
      <c r="AH49" s="52"/>
      <c r="AI49" s="52"/>
      <c r="AJ49" s="52"/>
      <c r="AK49" s="52"/>
      <c r="AL49" s="52"/>
      <c r="AM49" s="138">
        <f t="shared" ref="AM49" si="136">SUM(N49:AL49)</f>
        <v>0</v>
      </c>
    </row>
    <row r="50" spans="1:61" ht="18" customHeight="1" x14ac:dyDescent="0.25">
      <c r="A50" s="191">
        <f>StudentsSummary!$B27</f>
        <v>17</v>
      </c>
      <c r="B50" s="193" t="str">
        <f>_xlfn.CONCAT(StudentsSummary!$C27," ",StudentsSummary!$D27)</f>
        <v>Surname17 Name17</v>
      </c>
      <c r="C50" s="135" t="s">
        <v>308</v>
      </c>
      <c r="D50" s="51"/>
      <c r="E50" s="51"/>
      <c r="F50" s="51"/>
      <c r="G50" s="51"/>
      <c r="H50" s="51"/>
      <c r="I50" s="51"/>
      <c r="J50" s="51"/>
      <c r="K50" s="51"/>
      <c r="L50" s="51"/>
      <c r="M50" s="51"/>
      <c r="N50" s="51"/>
      <c r="O50" s="51"/>
      <c r="P50" s="51"/>
      <c r="Q50" s="51"/>
      <c r="R50" s="51"/>
      <c r="S50" s="51"/>
      <c r="T50" s="51"/>
      <c r="U50" s="51"/>
      <c r="V50" s="51"/>
      <c r="W50" s="51"/>
      <c r="X50" s="52"/>
      <c r="Y50" s="52"/>
      <c r="Z50" s="52"/>
      <c r="AA50" s="52"/>
      <c r="AB50" s="52"/>
      <c r="AC50" s="52"/>
      <c r="AD50" s="52"/>
      <c r="AE50" s="52"/>
      <c r="AF50" s="52"/>
      <c r="AG50" s="52"/>
      <c r="AH50" s="52"/>
      <c r="AI50" s="52"/>
      <c r="AJ50" s="52"/>
      <c r="AK50" s="52"/>
      <c r="AL50" s="52"/>
      <c r="AM50" s="138" t="str">
        <f t="shared" ref="AM50" si="137">IF(COUNTIFS($D$10:$AL$10,"Man",D50:AL50,"OK")=COUNTIF($D$10:$AL$10,"Man"),"PASS","FAIL")</f>
        <v>FAIL</v>
      </c>
      <c r="AN50" s="138">
        <f t="shared" ref="AN50" si="138">SUM(AP50,AQ50,AR50,AU50,AW50,BA50,BC50,BE50,BG50,BI50)</f>
        <v>0</v>
      </c>
      <c r="AO50" s="138" t="str">
        <f>IF($AM50&lt;&gt;"PASS","FAIL",IF(AN50&gt;GRADING!$D$60,GRADING!$D$63,IF('Mod3 Grades'!AN50&lt;=GRADING!$J$67,GRADING!$C$67,IF('Mod3 Grades'!AN50&lt;=GRADING!$J$68,GRADING!$C$68,IF('Mod3 Grades'!AN50&lt;=GRADING!$J$69,GRADING!$C$69,IF('Mod3 Grades'!AN50&lt;=GRADING!$J$70,GRADING!$C$70,IF('Mod3 Grades'!AN50&lt;=GRADING!$J$71,GRADING!$C$71,IF('Mod3 Grades'!AN50&lt;=GRADING!$J$72,GRADING!$C$72,IF('Mod3 Grades'!AN50&lt;=GRADING!$J$73,GRADING!$C$73,IF('Mod3 Grades'!AN50&lt;=GRADING!$J$74,GRADING!$C$74,IF('Mod3 Grades'!AN50&lt;=GRADING!$J$75,GRADING!$C$75,IF('Mod3 Grades'!AN50&lt;=GRADING!$J$76,GRADING!$C$76,IF('Mod3 Grades'!AN50&lt;=GRADING!$J$77,GRADING!$C$77,IF('Mod3 Grades'!AN50&lt;=GRADING!$J$78,GRADING!$C$78,IF('Mod3 Grades'!AN50&lt;=GRADING!$J$79,GRADING!$C$79,IF('Mod3 Grades'!AN50&lt;=GRADING!$J$80,GRADING!$J$80,GRADING!$J$81))))))))))))))))</f>
        <v>FAIL</v>
      </c>
      <c r="AP50" s="29">
        <f t="shared" ref="AP50" si="139">SUMIFS($D$120:$AL$120,$D$10:$AL$10,"Add",D50:AL50,"OK")</f>
        <v>0</v>
      </c>
      <c r="AQ50" s="29">
        <f t="shared" ref="AQ50" si="140">SUMIFS($D51:$AL51,$D$10:$AL$10,"Man",$D50:$AL50,"OK")</f>
        <v>0</v>
      </c>
      <c r="AR50" s="29">
        <f t="shared" ref="AR50" si="141">SUMIFS($D51:$AL51,$D$10:$AL$10,"Add",$D50:$AL50,"OK")</f>
        <v>0</v>
      </c>
      <c r="AS50" s="29">
        <f t="shared" ref="AS50" si="142">SUMIFS($D51:$AL51,$D$10:$AL$10,"Add",$D50:$AL50,"OK",$D$13:$AL$13,"H")</f>
        <v>0</v>
      </c>
      <c r="AT50" s="29">
        <f t="shared" ref="AT50" si="143">SUMIFS($D51:$AL51,$D$10:$AL$10,"Add",$D50:$AL50,"OK",$D$13:$AL$13,"L")</f>
        <v>0</v>
      </c>
      <c r="AU50" s="151"/>
      <c r="AV50" s="29" t="str">
        <f>'Mod1 Grades'!V50</f>
        <v>No</v>
      </c>
      <c r="AW50" s="29">
        <f>IF(AV50="Achieved",'Mod1 Settings'!$S$34,IF(AV50="Disabled","n/a",0))</f>
        <v>0</v>
      </c>
      <c r="AX50" s="29" t="str">
        <f>'Mod1 Grades'!X50</f>
        <v>No</v>
      </c>
      <c r="AY50" s="29" t="str">
        <f t="shared" ref="AY50" si="144">IF(AX50="Achieved","No limit for Carrots",IF(AX50="Disabled","n/a","Carrots Limited"))</f>
        <v>Carrots Limited</v>
      </c>
      <c r="AZ50" s="29" t="str">
        <f>'Mod2 Grades'!AP50</f>
        <v>No</v>
      </c>
      <c r="BA50" s="29" t="s">
        <v>440</v>
      </c>
      <c r="BB50" s="29" t="str">
        <f>'Mod2 Grades'!AR50</f>
        <v>No</v>
      </c>
      <c r="BC50" s="29" t="s">
        <v>440</v>
      </c>
      <c r="BD50" s="29" t="str">
        <f>IF('Mod3 Settings'!$M$34=1,IF(AND(COUNTIFS($D$10:$AL$10,"Add",D45:AL45,"H",D50:AL50,"OK")=COUNTIFS($D$10:$AL$10,"Add",D45:AL45,"H"),SUM(AP50:AR50)&gt;='Mod3 Settings'!$P$34),"Achieved","No"),"Disabled")</f>
        <v>No</v>
      </c>
      <c r="BE50" s="29">
        <f>IF('Mod3 Settings'!$M$34=1,IF(BD50="Achieved",'Mod3 Settings'!$S$34,0),"n/a")</f>
        <v>0</v>
      </c>
      <c r="BF50" s="29" t="str">
        <f>IF('Mod3 Settings'!$M$35=1,IF(AN50&gt;='Mod3 Settings'!$P$35,"Achieved","No"),"Disabled")</f>
        <v>No</v>
      </c>
      <c r="BG50" s="29" t="s">
        <v>440</v>
      </c>
      <c r="BH50" s="29" t="s">
        <v>440</v>
      </c>
      <c r="BI50" s="29" t="s">
        <v>440</v>
      </c>
    </row>
    <row r="51" spans="1:61" ht="18" customHeight="1" x14ac:dyDescent="0.25">
      <c r="A51" s="192"/>
      <c r="B51" s="194"/>
      <c r="C51" s="135" t="s">
        <v>309</v>
      </c>
      <c r="D51" s="51"/>
      <c r="E51" s="51"/>
      <c r="F51" s="51"/>
      <c r="G51" s="51"/>
      <c r="H51" s="51"/>
      <c r="I51" s="51"/>
      <c r="J51" s="51"/>
      <c r="K51" s="51"/>
      <c r="L51" s="51"/>
      <c r="M51" s="51"/>
      <c r="N51" s="51"/>
      <c r="O51" s="51"/>
      <c r="P51" s="51"/>
      <c r="Q51" s="51"/>
      <c r="R51" s="51"/>
      <c r="S51" s="51"/>
      <c r="T51" s="51"/>
      <c r="U51" s="51"/>
      <c r="V51" s="51"/>
      <c r="W51" s="51"/>
      <c r="X51" s="52"/>
      <c r="Y51" s="52"/>
      <c r="Z51" s="52"/>
      <c r="AA51" s="52"/>
      <c r="AB51" s="52"/>
      <c r="AC51" s="52"/>
      <c r="AD51" s="52"/>
      <c r="AE51" s="52"/>
      <c r="AF51" s="52"/>
      <c r="AG51" s="52"/>
      <c r="AH51" s="52"/>
      <c r="AI51" s="52"/>
      <c r="AJ51" s="52"/>
      <c r="AK51" s="52"/>
      <c r="AL51" s="52"/>
      <c r="AM51" s="138">
        <f t="shared" ref="AM51" si="145">SUM(N51:AL51)</f>
        <v>0</v>
      </c>
    </row>
    <row r="52" spans="1:61" ht="18" customHeight="1" x14ac:dyDescent="0.25">
      <c r="A52" s="191">
        <f>StudentsSummary!$B28</f>
        <v>18</v>
      </c>
      <c r="B52" s="193" t="str">
        <f>_xlfn.CONCAT(StudentsSummary!$C28," ",StudentsSummary!$D28)</f>
        <v>Surname18 Name18</v>
      </c>
      <c r="C52" s="135" t="s">
        <v>308</v>
      </c>
      <c r="D52" s="51"/>
      <c r="E52" s="51"/>
      <c r="F52" s="51"/>
      <c r="G52" s="51"/>
      <c r="H52" s="51"/>
      <c r="I52" s="51"/>
      <c r="J52" s="51"/>
      <c r="K52" s="51"/>
      <c r="L52" s="51"/>
      <c r="M52" s="51"/>
      <c r="N52" s="51"/>
      <c r="O52" s="51"/>
      <c r="P52" s="51"/>
      <c r="Q52" s="51"/>
      <c r="R52" s="51"/>
      <c r="S52" s="51"/>
      <c r="T52" s="51"/>
      <c r="U52" s="51"/>
      <c r="V52" s="51"/>
      <c r="W52" s="51"/>
      <c r="X52" s="52"/>
      <c r="Y52" s="52"/>
      <c r="Z52" s="52"/>
      <c r="AA52" s="52"/>
      <c r="AB52" s="52"/>
      <c r="AC52" s="52"/>
      <c r="AD52" s="52"/>
      <c r="AE52" s="52"/>
      <c r="AF52" s="52"/>
      <c r="AG52" s="52"/>
      <c r="AH52" s="52"/>
      <c r="AI52" s="52"/>
      <c r="AJ52" s="52"/>
      <c r="AK52" s="52"/>
      <c r="AL52" s="52"/>
      <c r="AM52" s="138" t="str">
        <f t="shared" ref="AM52" si="146">IF(COUNTIFS($D$10:$AL$10,"Man",D52:AL52,"OK")=COUNTIF($D$10:$AL$10,"Man"),"PASS","FAIL")</f>
        <v>FAIL</v>
      </c>
      <c r="AN52" s="138">
        <f t="shared" ref="AN52" si="147">SUM(AP52,AQ52,AR52,AU52,AW52,BA52,BC52,BE52,BG52,BI52)</f>
        <v>0</v>
      </c>
      <c r="AO52" s="138" t="str">
        <f>IF($AM52&lt;&gt;"PASS","FAIL",IF(AN52&gt;GRADING!$D$60,GRADING!$D$63,IF('Mod3 Grades'!AN52&lt;=GRADING!$J$67,GRADING!$C$67,IF('Mod3 Grades'!AN52&lt;=GRADING!$J$68,GRADING!$C$68,IF('Mod3 Grades'!AN52&lt;=GRADING!$J$69,GRADING!$C$69,IF('Mod3 Grades'!AN52&lt;=GRADING!$J$70,GRADING!$C$70,IF('Mod3 Grades'!AN52&lt;=GRADING!$J$71,GRADING!$C$71,IF('Mod3 Grades'!AN52&lt;=GRADING!$J$72,GRADING!$C$72,IF('Mod3 Grades'!AN52&lt;=GRADING!$J$73,GRADING!$C$73,IF('Mod3 Grades'!AN52&lt;=GRADING!$J$74,GRADING!$C$74,IF('Mod3 Grades'!AN52&lt;=GRADING!$J$75,GRADING!$C$75,IF('Mod3 Grades'!AN52&lt;=GRADING!$J$76,GRADING!$C$76,IF('Mod3 Grades'!AN52&lt;=GRADING!$J$77,GRADING!$C$77,IF('Mod3 Grades'!AN52&lt;=GRADING!$J$78,GRADING!$C$78,IF('Mod3 Grades'!AN52&lt;=GRADING!$J$79,GRADING!$C$79,IF('Mod3 Grades'!AN52&lt;=GRADING!$J$80,GRADING!$J$80,GRADING!$J$81))))))))))))))))</f>
        <v>FAIL</v>
      </c>
      <c r="AP52" s="29">
        <f t="shared" ref="AP52" si="148">SUMIFS($D$120:$AL$120,$D$10:$AL$10,"Add",D52:AL52,"OK")</f>
        <v>0</v>
      </c>
      <c r="AQ52" s="29">
        <f t="shared" ref="AQ52" si="149">SUMIFS($D53:$AL53,$D$10:$AL$10,"Man",$D52:$AL52,"OK")</f>
        <v>0</v>
      </c>
      <c r="AR52" s="29">
        <f t="shared" ref="AR52" si="150">SUMIFS($D53:$AL53,$D$10:$AL$10,"Add",$D52:$AL52,"OK")</f>
        <v>0</v>
      </c>
      <c r="AS52" s="29">
        <f t="shared" ref="AS52" si="151">SUMIFS($D53:$AL53,$D$10:$AL$10,"Add",$D52:$AL52,"OK",$D$13:$AL$13,"H")</f>
        <v>0</v>
      </c>
      <c r="AT52" s="29">
        <f t="shared" ref="AT52" si="152">SUMIFS($D53:$AL53,$D$10:$AL$10,"Add",$D52:$AL52,"OK",$D$13:$AL$13,"L")</f>
        <v>0</v>
      </c>
      <c r="AU52" s="151"/>
      <c r="AV52" s="29" t="str">
        <f>'Mod1 Grades'!V52</f>
        <v>No</v>
      </c>
      <c r="AW52" s="29">
        <f>IF(AV52="Achieved",'Mod1 Settings'!$S$34,IF(AV52="Disabled","n/a",0))</f>
        <v>0</v>
      </c>
      <c r="AX52" s="29" t="str">
        <f>'Mod1 Grades'!X52</f>
        <v>No</v>
      </c>
      <c r="AY52" s="29" t="str">
        <f t="shared" ref="AY52" si="153">IF(AX52="Achieved","No limit for Carrots",IF(AX52="Disabled","n/a","Carrots Limited"))</f>
        <v>Carrots Limited</v>
      </c>
      <c r="AZ52" s="29" t="str">
        <f>'Mod2 Grades'!AP52</f>
        <v>No</v>
      </c>
      <c r="BA52" s="29" t="s">
        <v>440</v>
      </c>
      <c r="BB52" s="29" t="str">
        <f>'Mod2 Grades'!AR52</f>
        <v>No</v>
      </c>
      <c r="BC52" s="29" t="s">
        <v>440</v>
      </c>
      <c r="BD52" s="29" t="str">
        <f>IF('Mod3 Settings'!$M$34=1,IF(AND(COUNTIFS($D$10:$AL$10,"Add",D47:AL47,"H",D52:AL52,"OK")=COUNTIFS($D$10:$AL$10,"Add",D47:AL47,"H"),SUM(AP52:AR52)&gt;='Mod3 Settings'!$P$34),"Achieved","No"),"Disabled")</f>
        <v>No</v>
      </c>
      <c r="BE52" s="29">
        <f>IF('Mod3 Settings'!$M$34=1,IF(BD52="Achieved",'Mod3 Settings'!$S$34,0),"n/a")</f>
        <v>0</v>
      </c>
      <c r="BF52" s="29" t="str">
        <f>IF('Mod3 Settings'!$M$35=1,IF(AN52&gt;='Mod3 Settings'!$P$35,"Achieved","No"),"Disabled")</f>
        <v>No</v>
      </c>
      <c r="BG52" s="29" t="s">
        <v>440</v>
      </c>
      <c r="BH52" s="29" t="s">
        <v>440</v>
      </c>
      <c r="BI52" s="29" t="s">
        <v>440</v>
      </c>
    </row>
    <row r="53" spans="1:61" ht="18" customHeight="1" x14ac:dyDescent="0.25">
      <c r="A53" s="192"/>
      <c r="B53" s="194"/>
      <c r="C53" s="135" t="s">
        <v>309</v>
      </c>
      <c r="D53" s="51"/>
      <c r="E53" s="51"/>
      <c r="F53" s="51"/>
      <c r="G53" s="51"/>
      <c r="H53" s="51"/>
      <c r="I53" s="51"/>
      <c r="J53" s="51"/>
      <c r="K53" s="51"/>
      <c r="L53" s="51"/>
      <c r="M53" s="51"/>
      <c r="N53" s="51"/>
      <c r="O53" s="51"/>
      <c r="P53" s="51"/>
      <c r="Q53" s="51"/>
      <c r="R53" s="51"/>
      <c r="S53" s="51"/>
      <c r="T53" s="51"/>
      <c r="U53" s="51"/>
      <c r="V53" s="51"/>
      <c r="W53" s="51"/>
      <c r="X53" s="52"/>
      <c r="Y53" s="52"/>
      <c r="Z53" s="52"/>
      <c r="AA53" s="52"/>
      <c r="AB53" s="52"/>
      <c r="AC53" s="52"/>
      <c r="AD53" s="52"/>
      <c r="AE53" s="52"/>
      <c r="AF53" s="52"/>
      <c r="AG53" s="52"/>
      <c r="AH53" s="52"/>
      <c r="AI53" s="52"/>
      <c r="AJ53" s="52"/>
      <c r="AK53" s="52"/>
      <c r="AL53" s="52"/>
      <c r="AM53" s="138">
        <f t="shared" ref="AM53" si="154">SUM(N53:AL53)</f>
        <v>0</v>
      </c>
    </row>
    <row r="54" spans="1:61" ht="18" customHeight="1" x14ac:dyDescent="0.25">
      <c r="A54" s="191">
        <f>StudentsSummary!$B29</f>
        <v>19</v>
      </c>
      <c r="B54" s="193" t="str">
        <f>_xlfn.CONCAT(StudentsSummary!$C29," ",StudentsSummary!$D29)</f>
        <v>Surname19 Name19</v>
      </c>
      <c r="C54" s="135" t="s">
        <v>308</v>
      </c>
      <c r="D54" s="51"/>
      <c r="E54" s="51"/>
      <c r="F54" s="51"/>
      <c r="G54" s="51"/>
      <c r="H54" s="51"/>
      <c r="I54" s="51"/>
      <c r="J54" s="51"/>
      <c r="K54" s="51"/>
      <c r="L54" s="51"/>
      <c r="M54" s="51"/>
      <c r="N54" s="51"/>
      <c r="O54" s="51"/>
      <c r="P54" s="51"/>
      <c r="Q54" s="51"/>
      <c r="R54" s="51"/>
      <c r="S54" s="51"/>
      <c r="T54" s="51"/>
      <c r="U54" s="51"/>
      <c r="V54" s="51"/>
      <c r="W54" s="51"/>
      <c r="X54" s="52"/>
      <c r="Y54" s="52"/>
      <c r="Z54" s="52"/>
      <c r="AA54" s="52"/>
      <c r="AB54" s="52"/>
      <c r="AC54" s="52"/>
      <c r="AD54" s="52"/>
      <c r="AE54" s="52"/>
      <c r="AF54" s="52"/>
      <c r="AG54" s="52"/>
      <c r="AH54" s="52"/>
      <c r="AI54" s="52"/>
      <c r="AJ54" s="52"/>
      <c r="AK54" s="52"/>
      <c r="AL54" s="52"/>
      <c r="AM54" s="138" t="str">
        <f t="shared" ref="AM54" si="155">IF(COUNTIFS($D$10:$AL$10,"Man",D54:AL54,"OK")=COUNTIF($D$10:$AL$10,"Man"),"PASS","FAIL")</f>
        <v>FAIL</v>
      </c>
      <c r="AN54" s="138">
        <f t="shared" ref="AN54" si="156">SUM(AP54,AQ54,AR54,AU54,AW54,BA54,BC54,BE54,BG54,BI54)</f>
        <v>0</v>
      </c>
      <c r="AO54" s="138" t="str">
        <f>IF($AM54&lt;&gt;"PASS","FAIL",IF(AN54&gt;GRADING!$D$60,GRADING!$D$63,IF('Mod3 Grades'!AN54&lt;=GRADING!$J$67,GRADING!$C$67,IF('Mod3 Grades'!AN54&lt;=GRADING!$J$68,GRADING!$C$68,IF('Mod3 Grades'!AN54&lt;=GRADING!$J$69,GRADING!$C$69,IF('Mod3 Grades'!AN54&lt;=GRADING!$J$70,GRADING!$C$70,IF('Mod3 Grades'!AN54&lt;=GRADING!$J$71,GRADING!$C$71,IF('Mod3 Grades'!AN54&lt;=GRADING!$J$72,GRADING!$C$72,IF('Mod3 Grades'!AN54&lt;=GRADING!$J$73,GRADING!$C$73,IF('Mod3 Grades'!AN54&lt;=GRADING!$J$74,GRADING!$C$74,IF('Mod3 Grades'!AN54&lt;=GRADING!$J$75,GRADING!$C$75,IF('Mod3 Grades'!AN54&lt;=GRADING!$J$76,GRADING!$C$76,IF('Mod3 Grades'!AN54&lt;=GRADING!$J$77,GRADING!$C$77,IF('Mod3 Grades'!AN54&lt;=GRADING!$J$78,GRADING!$C$78,IF('Mod3 Grades'!AN54&lt;=GRADING!$J$79,GRADING!$C$79,IF('Mod3 Grades'!AN54&lt;=GRADING!$J$80,GRADING!$J$80,GRADING!$J$81))))))))))))))))</f>
        <v>FAIL</v>
      </c>
      <c r="AP54" s="29">
        <f t="shared" ref="AP54" si="157">SUMIFS($D$120:$AL$120,$D$10:$AL$10,"Add",D54:AL54,"OK")</f>
        <v>0</v>
      </c>
      <c r="AQ54" s="29">
        <f t="shared" ref="AQ54" si="158">SUMIFS($D55:$AL55,$D$10:$AL$10,"Man",$D54:$AL54,"OK")</f>
        <v>0</v>
      </c>
      <c r="AR54" s="29">
        <f t="shared" ref="AR54" si="159">SUMIFS($D55:$AL55,$D$10:$AL$10,"Add",$D54:$AL54,"OK")</f>
        <v>0</v>
      </c>
      <c r="AS54" s="29">
        <f t="shared" ref="AS54" si="160">SUMIFS($D55:$AL55,$D$10:$AL$10,"Add",$D54:$AL54,"OK",$D$13:$AL$13,"H")</f>
        <v>0</v>
      </c>
      <c r="AT54" s="29">
        <f t="shared" ref="AT54" si="161">SUMIFS($D55:$AL55,$D$10:$AL$10,"Add",$D54:$AL54,"OK",$D$13:$AL$13,"L")</f>
        <v>0</v>
      </c>
      <c r="AU54" s="151"/>
      <c r="AV54" s="29" t="str">
        <f>'Mod1 Grades'!V54</f>
        <v>No</v>
      </c>
      <c r="AW54" s="29">
        <f>IF(AV54="Achieved",'Mod1 Settings'!$S$34,IF(AV54="Disabled","n/a",0))</f>
        <v>0</v>
      </c>
      <c r="AX54" s="29" t="str">
        <f>'Mod1 Grades'!X54</f>
        <v>No</v>
      </c>
      <c r="AY54" s="29" t="str">
        <f t="shared" ref="AY54" si="162">IF(AX54="Achieved","No limit for Carrots",IF(AX54="Disabled","n/a","Carrots Limited"))</f>
        <v>Carrots Limited</v>
      </c>
      <c r="AZ54" s="29" t="str">
        <f>'Mod2 Grades'!AP54</f>
        <v>No</v>
      </c>
      <c r="BA54" s="29" t="s">
        <v>440</v>
      </c>
      <c r="BB54" s="29" t="str">
        <f>'Mod2 Grades'!AR54</f>
        <v>No</v>
      </c>
      <c r="BC54" s="29" t="s">
        <v>440</v>
      </c>
      <c r="BD54" s="29" t="str">
        <f>IF('Mod3 Settings'!$M$34=1,IF(AND(COUNTIFS($D$10:$AL$10,"Add",D49:AL49,"H",D54:AL54,"OK")=COUNTIFS($D$10:$AL$10,"Add",D49:AL49,"H"),SUM(AP54:AR54)&gt;='Mod3 Settings'!$P$34),"Achieved","No"),"Disabled")</f>
        <v>No</v>
      </c>
      <c r="BE54" s="29">
        <f>IF('Mod3 Settings'!$M$34=1,IF(BD54="Achieved",'Mod3 Settings'!$S$34,0),"n/a")</f>
        <v>0</v>
      </c>
      <c r="BF54" s="29" t="str">
        <f>IF('Mod3 Settings'!$M$35=1,IF(AN54&gt;='Mod3 Settings'!$P$35,"Achieved","No"),"Disabled")</f>
        <v>No</v>
      </c>
      <c r="BG54" s="29" t="s">
        <v>440</v>
      </c>
      <c r="BH54" s="29" t="s">
        <v>440</v>
      </c>
      <c r="BI54" s="29" t="s">
        <v>440</v>
      </c>
    </row>
    <row r="55" spans="1:61" ht="18" customHeight="1" x14ac:dyDescent="0.25">
      <c r="A55" s="192"/>
      <c r="B55" s="194"/>
      <c r="C55" s="135" t="s">
        <v>309</v>
      </c>
      <c r="D55" s="51"/>
      <c r="E55" s="51"/>
      <c r="F55" s="51"/>
      <c r="G55" s="51"/>
      <c r="H55" s="51"/>
      <c r="I55" s="51"/>
      <c r="J55" s="51"/>
      <c r="K55" s="51"/>
      <c r="L55" s="51"/>
      <c r="M55" s="51"/>
      <c r="N55" s="51"/>
      <c r="O55" s="51"/>
      <c r="P55" s="51"/>
      <c r="Q55" s="51"/>
      <c r="R55" s="51"/>
      <c r="S55" s="51"/>
      <c r="T55" s="51"/>
      <c r="U55" s="51"/>
      <c r="V55" s="51"/>
      <c r="W55" s="51"/>
      <c r="X55" s="52"/>
      <c r="Y55" s="52"/>
      <c r="Z55" s="52"/>
      <c r="AA55" s="52"/>
      <c r="AB55" s="52"/>
      <c r="AC55" s="52"/>
      <c r="AD55" s="52"/>
      <c r="AE55" s="52"/>
      <c r="AF55" s="52"/>
      <c r="AG55" s="52"/>
      <c r="AH55" s="52"/>
      <c r="AI55" s="52"/>
      <c r="AJ55" s="52"/>
      <c r="AK55" s="52"/>
      <c r="AL55" s="52"/>
      <c r="AM55" s="138">
        <f t="shared" ref="AM55" si="163">SUM(N55:AL55)</f>
        <v>0</v>
      </c>
    </row>
    <row r="56" spans="1:61" ht="18" customHeight="1" x14ac:dyDescent="0.25">
      <c r="A56" s="191">
        <f>StudentsSummary!$B30</f>
        <v>20</v>
      </c>
      <c r="B56" s="193" t="str">
        <f>_xlfn.CONCAT(StudentsSummary!$C30," ",StudentsSummary!$D30)</f>
        <v>Surname20 Name20</v>
      </c>
      <c r="C56" s="135" t="s">
        <v>308</v>
      </c>
      <c r="D56" s="51"/>
      <c r="E56" s="51"/>
      <c r="F56" s="51"/>
      <c r="G56" s="51"/>
      <c r="H56" s="51"/>
      <c r="I56" s="51"/>
      <c r="J56" s="51"/>
      <c r="K56" s="51"/>
      <c r="L56" s="51"/>
      <c r="M56" s="51"/>
      <c r="N56" s="51"/>
      <c r="O56" s="51"/>
      <c r="P56" s="51"/>
      <c r="Q56" s="51"/>
      <c r="R56" s="51"/>
      <c r="S56" s="51"/>
      <c r="T56" s="51"/>
      <c r="U56" s="51"/>
      <c r="V56" s="51"/>
      <c r="W56" s="51"/>
      <c r="X56" s="52"/>
      <c r="Y56" s="52"/>
      <c r="Z56" s="52"/>
      <c r="AA56" s="52"/>
      <c r="AB56" s="52"/>
      <c r="AC56" s="52"/>
      <c r="AD56" s="52"/>
      <c r="AE56" s="52"/>
      <c r="AF56" s="52"/>
      <c r="AG56" s="52"/>
      <c r="AH56" s="52"/>
      <c r="AI56" s="52"/>
      <c r="AJ56" s="52"/>
      <c r="AK56" s="52"/>
      <c r="AL56" s="52"/>
      <c r="AM56" s="138" t="str">
        <f t="shared" ref="AM56" si="164">IF(COUNTIFS($D$10:$AL$10,"Man",D56:AL56,"OK")=COUNTIF($D$10:$AL$10,"Man"),"PASS","FAIL")</f>
        <v>FAIL</v>
      </c>
      <c r="AN56" s="138">
        <f t="shared" ref="AN56" si="165">SUM(AP56,AQ56,AR56,AU56,AW56,BA56,BC56,BE56,BG56,BI56)</f>
        <v>0</v>
      </c>
      <c r="AO56" s="138" t="str">
        <f>IF($AM56&lt;&gt;"PASS","FAIL",IF(AN56&gt;GRADING!$D$60,GRADING!$D$63,IF('Mod3 Grades'!AN56&lt;=GRADING!$J$67,GRADING!$C$67,IF('Mod3 Grades'!AN56&lt;=GRADING!$J$68,GRADING!$C$68,IF('Mod3 Grades'!AN56&lt;=GRADING!$J$69,GRADING!$C$69,IF('Mod3 Grades'!AN56&lt;=GRADING!$J$70,GRADING!$C$70,IF('Mod3 Grades'!AN56&lt;=GRADING!$J$71,GRADING!$C$71,IF('Mod3 Grades'!AN56&lt;=GRADING!$J$72,GRADING!$C$72,IF('Mod3 Grades'!AN56&lt;=GRADING!$J$73,GRADING!$C$73,IF('Mod3 Grades'!AN56&lt;=GRADING!$J$74,GRADING!$C$74,IF('Mod3 Grades'!AN56&lt;=GRADING!$J$75,GRADING!$C$75,IF('Mod3 Grades'!AN56&lt;=GRADING!$J$76,GRADING!$C$76,IF('Mod3 Grades'!AN56&lt;=GRADING!$J$77,GRADING!$C$77,IF('Mod3 Grades'!AN56&lt;=GRADING!$J$78,GRADING!$C$78,IF('Mod3 Grades'!AN56&lt;=GRADING!$J$79,GRADING!$C$79,IF('Mod3 Grades'!AN56&lt;=GRADING!$J$80,GRADING!$J$80,GRADING!$J$81))))))))))))))))</f>
        <v>FAIL</v>
      </c>
      <c r="AP56" s="29">
        <f t="shared" ref="AP56" si="166">SUMIFS($D$120:$AL$120,$D$10:$AL$10,"Add",D56:AL56,"OK")</f>
        <v>0</v>
      </c>
      <c r="AQ56" s="29">
        <f t="shared" ref="AQ56" si="167">SUMIFS($D57:$AL57,$D$10:$AL$10,"Man",$D56:$AL56,"OK")</f>
        <v>0</v>
      </c>
      <c r="AR56" s="29">
        <f t="shared" ref="AR56" si="168">SUMIFS($D57:$AL57,$D$10:$AL$10,"Add",$D56:$AL56,"OK")</f>
        <v>0</v>
      </c>
      <c r="AS56" s="29">
        <f t="shared" ref="AS56" si="169">SUMIFS($D57:$AL57,$D$10:$AL$10,"Add",$D56:$AL56,"OK",$D$13:$AL$13,"H")</f>
        <v>0</v>
      </c>
      <c r="AT56" s="29">
        <f t="shared" ref="AT56" si="170">SUMIFS($D57:$AL57,$D$10:$AL$10,"Add",$D56:$AL56,"OK",$D$13:$AL$13,"L")</f>
        <v>0</v>
      </c>
      <c r="AU56" s="151"/>
      <c r="AV56" s="29" t="str">
        <f>'Mod1 Grades'!V56</f>
        <v>No</v>
      </c>
      <c r="AW56" s="29">
        <f>IF(AV56="Achieved",'Mod1 Settings'!$S$34,IF(AV56="Disabled","n/a",0))</f>
        <v>0</v>
      </c>
      <c r="AX56" s="29" t="str">
        <f>'Mod1 Grades'!X56</f>
        <v>No</v>
      </c>
      <c r="AY56" s="29" t="str">
        <f t="shared" ref="AY56" si="171">IF(AX56="Achieved","No limit for Carrots",IF(AX56="Disabled","n/a","Carrots Limited"))</f>
        <v>Carrots Limited</v>
      </c>
      <c r="AZ56" s="29" t="str">
        <f>'Mod2 Grades'!AP56</f>
        <v>No</v>
      </c>
      <c r="BA56" s="29" t="s">
        <v>440</v>
      </c>
      <c r="BB56" s="29" t="str">
        <f>'Mod2 Grades'!AR56</f>
        <v>No</v>
      </c>
      <c r="BC56" s="29" t="s">
        <v>440</v>
      </c>
      <c r="BD56" s="29" t="str">
        <f>IF('Mod3 Settings'!$M$34=1,IF(AND(COUNTIFS($D$10:$AL$10,"Add",D51:AL51,"H",D56:AL56,"OK")=COUNTIFS($D$10:$AL$10,"Add",D51:AL51,"H"),SUM(AP56:AR56)&gt;='Mod3 Settings'!$P$34),"Achieved","No"),"Disabled")</f>
        <v>No</v>
      </c>
      <c r="BE56" s="29">
        <f>IF('Mod3 Settings'!$M$34=1,IF(BD56="Achieved",'Mod3 Settings'!$S$34,0),"n/a")</f>
        <v>0</v>
      </c>
      <c r="BF56" s="29" t="str">
        <f>IF('Mod3 Settings'!$M$35=1,IF(AN56&gt;='Mod3 Settings'!$P$35,"Achieved","No"),"Disabled")</f>
        <v>No</v>
      </c>
      <c r="BG56" s="29" t="s">
        <v>440</v>
      </c>
      <c r="BH56" s="29" t="s">
        <v>440</v>
      </c>
      <c r="BI56" s="29" t="s">
        <v>440</v>
      </c>
    </row>
    <row r="57" spans="1:61" ht="18" customHeight="1" x14ac:dyDescent="0.25">
      <c r="A57" s="192"/>
      <c r="B57" s="194"/>
      <c r="C57" s="135" t="s">
        <v>309</v>
      </c>
      <c r="D57" s="51"/>
      <c r="E57" s="51"/>
      <c r="F57" s="51"/>
      <c r="G57" s="51"/>
      <c r="H57" s="51"/>
      <c r="I57" s="51"/>
      <c r="J57" s="51"/>
      <c r="K57" s="51"/>
      <c r="L57" s="51"/>
      <c r="M57" s="51"/>
      <c r="N57" s="51"/>
      <c r="O57" s="51"/>
      <c r="P57" s="51"/>
      <c r="Q57" s="51"/>
      <c r="R57" s="51"/>
      <c r="S57" s="51"/>
      <c r="T57" s="51"/>
      <c r="U57" s="51"/>
      <c r="V57" s="51"/>
      <c r="W57" s="51"/>
      <c r="X57" s="52"/>
      <c r="Y57" s="52"/>
      <c r="Z57" s="52"/>
      <c r="AA57" s="52"/>
      <c r="AB57" s="52"/>
      <c r="AC57" s="52"/>
      <c r="AD57" s="52"/>
      <c r="AE57" s="52"/>
      <c r="AF57" s="52"/>
      <c r="AG57" s="52"/>
      <c r="AH57" s="52"/>
      <c r="AI57" s="52"/>
      <c r="AJ57" s="52"/>
      <c r="AK57" s="52"/>
      <c r="AL57" s="52"/>
      <c r="AM57" s="138">
        <f t="shared" ref="AM57" si="172">SUM(N57:AL57)</f>
        <v>0</v>
      </c>
    </row>
    <row r="58" spans="1:61" ht="18" customHeight="1" x14ac:dyDescent="0.25">
      <c r="A58" s="191">
        <f>StudentsSummary!$B31</f>
        <v>21</v>
      </c>
      <c r="B58" s="193" t="str">
        <f>_xlfn.CONCAT(StudentsSummary!$C31," ",StudentsSummary!$D31)</f>
        <v>Surname21 Name21</v>
      </c>
      <c r="C58" s="135" t="s">
        <v>308</v>
      </c>
      <c r="D58" s="51"/>
      <c r="E58" s="51"/>
      <c r="F58" s="51"/>
      <c r="G58" s="51"/>
      <c r="H58" s="51"/>
      <c r="I58" s="51"/>
      <c r="J58" s="51"/>
      <c r="K58" s="51"/>
      <c r="L58" s="51"/>
      <c r="M58" s="51"/>
      <c r="N58" s="51"/>
      <c r="O58" s="51"/>
      <c r="P58" s="51"/>
      <c r="Q58" s="51"/>
      <c r="R58" s="51"/>
      <c r="S58" s="51"/>
      <c r="T58" s="51"/>
      <c r="U58" s="51"/>
      <c r="V58" s="51"/>
      <c r="W58" s="51"/>
      <c r="X58" s="52"/>
      <c r="Y58" s="52"/>
      <c r="Z58" s="52"/>
      <c r="AA58" s="52"/>
      <c r="AB58" s="52"/>
      <c r="AC58" s="52"/>
      <c r="AD58" s="52"/>
      <c r="AE58" s="52"/>
      <c r="AF58" s="52"/>
      <c r="AG58" s="52"/>
      <c r="AH58" s="52"/>
      <c r="AI58" s="52"/>
      <c r="AJ58" s="52"/>
      <c r="AK58" s="52"/>
      <c r="AL58" s="52"/>
      <c r="AM58" s="138" t="str">
        <f t="shared" ref="AM58" si="173">IF(COUNTIFS($D$10:$AL$10,"Man",D58:AL58,"OK")=COUNTIF($D$10:$AL$10,"Man"),"PASS","FAIL")</f>
        <v>FAIL</v>
      </c>
      <c r="AN58" s="138">
        <f t="shared" ref="AN58" si="174">SUM(AP58,AQ58,AR58,AU58,AW58,BA58,BC58,BE58,BG58,BI58)</f>
        <v>0</v>
      </c>
      <c r="AO58" s="138" t="str">
        <f>IF($AM58&lt;&gt;"PASS","FAIL",IF(AN58&gt;GRADING!$D$60,GRADING!$D$63,IF('Mod3 Grades'!AN58&lt;=GRADING!$J$67,GRADING!$C$67,IF('Mod3 Grades'!AN58&lt;=GRADING!$J$68,GRADING!$C$68,IF('Mod3 Grades'!AN58&lt;=GRADING!$J$69,GRADING!$C$69,IF('Mod3 Grades'!AN58&lt;=GRADING!$J$70,GRADING!$C$70,IF('Mod3 Grades'!AN58&lt;=GRADING!$J$71,GRADING!$C$71,IF('Mod3 Grades'!AN58&lt;=GRADING!$J$72,GRADING!$C$72,IF('Mod3 Grades'!AN58&lt;=GRADING!$J$73,GRADING!$C$73,IF('Mod3 Grades'!AN58&lt;=GRADING!$J$74,GRADING!$C$74,IF('Mod3 Grades'!AN58&lt;=GRADING!$J$75,GRADING!$C$75,IF('Mod3 Grades'!AN58&lt;=GRADING!$J$76,GRADING!$C$76,IF('Mod3 Grades'!AN58&lt;=GRADING!$J$77,GRADING!$C$77,IF('Mod3 Grades'!AN58&lt;=GRADING!$J$78,GRADING!$C$78,IF('Mod3 Grades'!AN58&lt;=GRADING!$J$79,GRADING!$C$79,IF('Mod3 Grades'!AN58&lt;=GRADING!$J$80,GRADING!$J$80,GRADING!$J$81))))))))))))))))</f>
        <v>FAIL</v>
      </c>
      <c r="AP58" s="29">
        <f t="shared" ref="AP58" si="175">SUMIFS($D$120:$AL$120,$D$10:$AL$10,"Add",D58:AL58,"OK")</f>
        <v>0</v>
      </c>
      <c r="AQ58" s="29">
        <f t="shared" ref="AQ58" si="176">SUMIFS($D59:$AL59,$D$10:$AL$10,"Man",$D58:$AL58,"OK")</f>
        <v>0</v>
      </c>
      <c r="AR58" s="29">
        <f t="shared" ref="AR58" si="177">SUMIFS($D59:$AL59,$D$10:$AL$10,"Add",$D58:$AL58,"OK")</f>
        <v>0</v>
      </c>
      <c r="AS58" s="29">
        <f t="shared" ref="AS58" si="178">SUMIFS($D59:$AL59,$D$10:$AL$10,"Add",$D58:$AL58,"OK",$D$13:$AL$13,"H")</f>
        <v>0</v>
      </c>
      <c r="AT58" s="29">
        <f t="shared" ref="AT58" si="179">SUMIFS($D59:$AL59,$D$10:$AL$10,"Add",$D58:$AL58,"OK",$D$13:$AL$13,"L")</f>
        <v>0</v>
      </c>
      <c r="AU58" s="151"/>
      <c r="AV58" s="29" t="str">
        <f>'Mod1 Grades'!V58</f>
        <v>No</v>
      </c>
      <c r="AW58" s="29">
        <f>IF(AV58="Achieved",'Mod1 Settings'!$S$34,IF(AV58="Disabled","n/a",0))</f>
        <v>0</v>
      </c>
      <c r="AX58" s="29" t="str">
        <f>'Mod1 Grades'!X58</f>
        <v>No</v>
      </c>
      <c r="AY58" s="29" t="str">
        <f t="shared" ref="AY58" si="180">IF(AX58="Achieved","No limit for Carrots",IF(AX58="Disabled","n/a","Carrots Limited"))</f>
        <v>Carrots Limited</v>
      </c>
      <c r="AZ58" s="29" t="str">
        <f>'Mod2 Grades'!AP58</f>
        <v>No</v>
      </c>
      <c r="BA58" s="29" t="s">
        <v>440</v>
      </c>
      <c r="BB58" s="29" t="str">
        <f>'Mod2 Grades'!AR58</f>
        <v>No</v>
      </c>
      <c r="BC58" s="29" t="s">
        <v>440</v>
      </c>
      <c r="BD58" s="29" t="str">
        <f>IF('Mod3 Settings'!$M$34=1,IF(AND(COUNTIFS($D$10:$AL$10,"Add",D53:AL53,"H",D58:AL58,"OK")=COUNTIFS($D$10:$AL$10,"Add",D53:AL53,"H"),SUM(AP58:AR58)&gt;='Mod3 Settings'!$P$34),"Achieved","No"),"Disabled")</f>
        <v>No</v>
      </c>
      <c r="BE58" s="29">
        <f>IF('Mod3 Settings'!$M$34=1,IF(BD58="Achieved",'Mod3 Settings'!$S$34,0),"n/a")</f>
        <v>0</v>
      </c>
      <c r="BF58" s="29" t="str">
        <f>IF('Mod3 Settings'!$M$35=1,IF(AN58&gt;='Mod3 Settings'!$P$35,"Achieved","No"),"Disabled")</f>
        <v>No</v>
      </c>
      <c r="BG58" s="29" t="s">
        <v>440</v>
      </c>
      <c r="BH58" s="29" t="s">
        <v>440</v>
      </c>
      <c r="BI58" s="29" t="s">
        <v>440</v>
      </c>
    </row>
    <row r="59" spans="1:61" ht="18" customHeight="1" x14ac:dyDescent="0.25">
      <c r="A59" s="192"/>
      <c r="B59" s="194"/>
      <c r="C59" s="135" t="s">
        <v>309</v>
      </c>
      <c r="D59" s="51"/>
      <c r="E59" s="51"/>
      <c r="F59" s="51"/>
      <c r="G59" s="51"/>
      <c r="H59" s="51"/>
      <c r="I59" s="51"/>
      <c r="J59" s="51"/>
      <c r="K59" s="51"/>
      <c r="L59" s="51"/>
      <c r="M59" s="51"/>
      <c r="N59" s="51"/>
      <c r="O59" s="51"/>
      <c r="P59" s="51"/>
      <c r="Q59" s="51"/>
      <c r="R59" s="51"/>
      <c r="S59" s="51"/>
      <c r="T59" s="51"/>
      <c r="U59" s="51"/>
      <c r="V59" s="51"/>
      <c r="W59" s="51"/>
      <c r="X59" s="52"/>
      <c r="Y59" s="52"/>
      <c r="Z59" s="52"/>
      <c r="AA59" s="52"/>
      <c r="AB59" s="52"/>
      <c r="AC59" s="52"/>
      <c r="AD59" s="52"/>
      <c r="AE59" s="52"/>
      <c r="AF59" s="52"/>
      <c r="AG59" s="52"/>
      <c r="AH59" s="52"/>
      <c r="AI59" s="52"/>
      <c r="AJ59" s="52"/>
      <c r="AK59" s="52"/>
      <c r="AL59" s="52"/>
      <c r="AM59" s="138">
        <f t="shared" ref="AM59" si="181">SUM(N59:AL59)</f>
        <v>0</v>
      </c>
    </row>
    <row r="60" spans="1:61" ht="18" customHeight="1" x14ac:dyDescent="0.25">
      <c r="A60" s="191">
        <f>StudentsSummary!$B32</f>
        <v>22</v>
      </c>
      <c r="B60" s="193" t="str">
        <f>_xlfn.CONCAT(StudentsSummary!$C32," ",StudentsSummary!$D32)</f>
        <v>Surname22 Name22</v>
      </c>
      <c r="C60" s="135" t="s">
        <v>308</v>
      </c>
      <c r="D60" s="51"/>
      <c r="E60" s="51"/>
      <c r="F60" s="51"/>
      <c r="G60" s="51"/>
      <c r="H60" s="51"/>
      <c r="I60" s="51"/>
      <c r="J60" s="51"/>
      <c r="K60" s="51"/>
      <c r="L60" s="51"/>
      <c r="M60" s="51"/>
      <c r="N60" s="51"/>
      <c r="O60" s="51"/>
      <c r="P60" s="51"/>
      <c r="Q60" s="51"/>
      <c r="R60" s="51"/>
      <c r="S60" s="51"/>
      <c r="T60" s="51"/>
      <c r="U60" s="51"/>
      <c r="V60" s="51"/>
      <c r="W60" s="51"/>
      <c r="X60" s="52"/>
      <c r="Y60" s="52"/>
      <c r="Z60" s="52"/>
      <c r="AA60" s="52"/>
      <c r="AB60" s="52"/>
      <c r="AC60" s="52"/>
      <c r="AD60" s="52"/>
      <c r="AE60" s="52"/>
      <c r="AF60" s="52"/>
      <c r="AG60" s="52"/>
      <c r="AH60" s="52"/>
      <c r="AI60" s="52"/>
      <c r="AJ60" s="52"/>
      <c r="AK60" s="52"/>
      <c r="AL60" s="52"/>
      <c r="AM60" s="138" t="str">
        <f t="shared" ref="AM60" si="182">IF(COUNTIFS($D$10:$AL$10,"Man",D60:AL60,"OK")=COUNTIF($D$10:$AL$10,"Man"),"PASS","FAIL")</f>
        <v>FAIL</v>
      </c>
      <c r="AN60" s="138">
        <f t="shared" ref="AN60" si="183">SUM(AP60,AQ60,AR60,AU60,AW60,BA60,BC60,BE60,BG60,BI60)</f>
        <v>0</v>
      </c>
      <c r="AO60" s="138" t="str">
        <f>IF($AM60&lt;&gt;"PASS","FAIL",IF(AN60&gt;GRADING!$D$60,GRADING!$D$63,IF('Mod3 Grades'!AN60&lt;=GRADING!$J$67,GRADING!$C$67,IF('Mod3 Grades'!AN60&lt;=GRADING!$J$68,GRADING!$C$68,IF('Mod3 Grades'!AN60&lt;=GRADING!$J$69,GRADING!$C$69,IF('Mod3 Grades'!AN60&lt;=GRADING!$J$70,GRADING!$C$70,IF('Mod3 Grades'!AN60&lt;=GRADING!$J$71,GRADING!$C$71,IF('Mod3 Grades'!AN60&lt;=GRADING!$J$72,GRADING!$C$72,IF('Mod3 Grades'!AN60&lt;=GRADING!$J$73,GRADING!$C$73,IF('Mod3 Grades'!AN60&lt;=GRADING!$J$74,GRADING!$C$74,IF('Mod3 Grades'!AN60&lt;=GRADING!$J$75,GRADING!$C$75,IF('Mod3 Grades'!AN60&lt;=GRADING!$J$76,GRADING!$C$76,IF('Mod3 Grades'!AN60&lt;=GRADING!$J$77,GRADING!$C$77,IF('Mod3 Grades'!AN60&lt;=GRADING!$J$78,GRADING!$C$78,IF('Mod3 Grades'!AN60&lt;=GRADING!$J$79,GRADING!$C$79,IF('Mod3 Grades'!AN60&lt;=GRADING!$J$80,GRADING!$J$80,GRADING!$J$81))))))))))))))))</f>
        <v>FAIL</v>
      </c>
      <c r="AP60" s="29">
        <f t="shared" ref="AP60" si="184">SUMIFS($D$120:$AL$120,$D$10:$AL$10,"Add",D60:AL60,"OK")</f>
        <v>0</v>
      </c>
      <c r="AQ60" s="29">
        <f t="shared" ref="AQ60" si="185">SUMIFS($D61:$AL61,$D$10:$AL$10,"Man",$D60:$AL60,"OK")</f>
        <v>0</v>
      </c>
      <c r="AR60" s="29">
        <f t="shared" ref="AR60" si="186">SUMIFS($D61:$AL61,$D$10:$AL$10,"Add",$D60:$AL60,"OK")</f>
        <v>0</v>
      </c>
      <c r="AS60" s="29">
        <f t="shared" ref="AS60" si="187">SUMIFS($D61:$AL61,$D$10:$AL$10,"Add",$D60:$AL60,"OK",$D$13:$AL$13,"H")</f>
        <v>0</v>
      </c>
      <c r="AT60" s="29">
        <f t="shared" ref="AT60" si="188">SUMIFS($D61:$AL61,$D$10:$AL$10,"Add",$D60:$AL60,"OK",$D$13:$AL$13,"L")</f>
        <v>0</v>
      </c>
      <c r="AU60" s="151"/>
      <c r="AV60" s="29" t="str">
        <f>'Mod1 Grades'!V60</f>
        <v>No</v>
      </c>
      <c r="AW60" s="29">
        <f>IF(AV60="Achieved",'Mod1 Settings'!$S$34,IF(AV60="Disabled","n/a",0))</f>
        <v>0</v>
      </c>
      <c r="AX60" s="29" t="str">
        <f>'Mod1 Grades'!X60</f>
        <v>No</v>
      </c>
      <c r="AY60" s="29" t="str">
        <f t="shared" ref="AY60" si="189">IF(AX60="Achieved","No limit for Carrots",IF(AX60="Disabled","n/a","Carrots Limited"))</f>
        <v>Carrots Limited</v>
      </c>
      <c r="AZ60" s="29" t="str">
        <f>'Mod2 Grades'!AP60</f>
        <v>No</v>
      </c>
      <c r="BA60" s="29" t="s">
        <v>440</v>
      </c>
      <c r="BB60" s="29" t="str">
        <f>'Mod2 Grades'!AR60</f>
        <v>No</v>
      </c>
      <c r="BC60" s="29" t="s">
        <v>440</v>
      </c>
      <c r="BD60" s="29" t="str">
        <f>IF('Mod3 Settings'!$M$34=1,IF(AND(COUNTIFS($D$10:$AL$10,"Add",D55:AL55,"H",D60:AL60,"OK")=COUNTIFS($D$10:$AL$10,"Add",D55:AL55,"H"),SUM(AP60:AR60)&gt;='Mod3 Settings'!$P$34),"Achieved","No"),"Disabled")</f>
        <v>No</v>
      </c>
      <c r="BE60" s="29">
        <f>IF('Mod3 Settings'!$M$34=1,IF(BD60="Achieved",'Mod3 Settings'!$S$34,0),"n/a")</f>
        <v>0</v>
      </c>
      <c r="BF60" s="29" t="str">
        <f>IF('Mod3 Settings'!$M$35=1,IF(AN60&gt;='Mod3 Settings'!$P$35,"Achieved","No"),"Disabled")</f>
        <v>No</v>
      </c>
      <c r="BG60" s="29" t="s">
        <v>440</v>
      </c>
      <c r="BH60" s="29" t="s">
        <v>440</v>
      </c>
      <c r="BI60" s="29" t="s">
        <v>440</v>
      </c>
    </row>
    <row r="61" spans="1:61" ht="18" customHeight="1" x14ac:dyDescent="0.25">
      <c r="A61" s="192"/>
      <c r="B61" s="194"/>
      <c r="C61" s="135" t="s">
        <v>309</v>
      </c>
      <c r="D61" s="51"/>
      <c r="E61" s="51"/>
      <c r="F61" s="51"/>
      <c r="G61" s="51"/>
      <c r="H61" s="51"/>
      <c r="I61" s="51"/>
      <c r="J61" s="51"/>
      <c r="K61" s="51"/>
      <c r="L61" s="51"/>
      <c r="M61" s="51"/>
      <c r="N61" s="51"/>
      <c r="O61" s="51"/>
      <c r="P61" s="51"/>
      <c r="Q61" s="51"/>
      <c r="R61" s="51"/>
      <c r="S61" s="51"/>
      <c r="T61" s="51"/>
      <c r="U61" s="51"/>
      <c r="V61" s="51"/>
      <c r="W61" s="51"/>
      <c r="X61" s="52"/>
      <c r="Y61" s="52"/>
      <c r="Z61" s="52"/>
      <c r="AA61" s="52"/>
      <c r="AB61" s="52"/>
      <c r="AC61" s="52"/>
      <c r="AD61" s="52"/>
      <c r="AE61" s="52"/>
      <c r="AF61" s="52"/>
      <c r="AG61" s="52"/>
      <c r="AH61" s="52"/>
      <c r="AI61" s="52"/>
      <c r="AJ61" s="52"/>
      <c r="AK61" s="52"/>
      <c r="AL61" s="52"/>
      <c r="AM61" s="138">
        <f t="shared" ref="AM61" si="190">SUM(N61:AL61)</f>
        <v>0</v>
      </c>
    </row>
    <row r="62" spans="1:61" ht="18" customHeight="1" x14ac:dyDescent="0.25">
      <c r="A62" s="191">
        <f>StudentsSummary!$B33</f>
        <v>23</v>
      </c>
      <c r="B62" s="193" t="str">
        <f>_xlfn.CONCAT(StudentsSummary!$C33," ",StudentsSummary!$D33)</f>
        <v>Surname23 Name23</v>
      </c>
      <c r="C62" s="135" t="s">
        <v>308</v>
      </c>
      <c r="D62" s="51"/>
      <c r="E62" s="51"/>
      <c r="F62" s="51"/>
      <c r="G62" s="51"/>
      <c r="H62" s="51"/>
      <c r="I62" s="51"/>
      <c r="J62" s="51"/>
      <c r="K62" s="51"/>
      <c r="L62" s="51"/>
      <c r="M62" s="51"/>
      <c r="N62" s="51"/>
      <c r="O62" s="51"/>
      <c r="P62" s="51"/>
      <c r="Q62" s="51"/>
      <c r="R62" s="51"/>
      <c r="S62" s="51"/>
      <c r="T62" s="51"/>
      <c r="U62" s="51"/>
      <c r="V62" s="51"/>
      <c r="W62" s="51"/>
      <c r="X62" s="52"/>
      <c r="Y62" s="52"/>
      <c r="Z62" s="52"/>
      <c r="AA62" s="52"/>
      <c r="AB62" s="52"/>
      <c r="AC62" s="52"/>
      <c r="AD62" s="52"/>
      <c r="AE62" s="52"/>
      <c r="AF62" s="52"/>
      <c r="AG62" s="52"/>
      <c r="AH62" s="52"/>
      <c r="AI62" s="52"/>
      <c r="AJ62" s="52"/>
      <c r="AK62" s="52"/>
      <c r="AL62" s="52"/>
      <c r="AM62" s="138" t="str">
        <f t="shared" ref="AM62" si="191">IF(COUNTIFS($D$10:$AL$10,"Man",D62:AL62,"OK")=COUNTIF($D$10:$AL$10,"Man"),"PASS","FAIL")</f>
        <v>FAIL</v>
      </c>
      <c r="AN62" s="138">
        <f t="shared" ref="AN62" si="192">SUM(AP62,AQ62,AR62,AU62,AW62,BA62,BC62,BE62,BG62,BI62)</f>
        <v>0</v>
      </c>
      <c r="AO62" s="138" t="str">
        <f>IF($AM62&lt;&gt;"PASS","FAIL",IF(AN62&gt;GRADING!$D$60,GRADING!$D$63,IF('Mod3 Grades'!AN62&lt;=GRADING!$J$67,GRADING!$C$67,IF('Mod3 Grades'!AN62&lt;=GRADING!$J$68,GRADING!$C$68,IF('Mod3 Grades'!AN62&lt;=GRADING!$J$69,GRADING!$C$69,IF('Mod3 Grades'!AN62&lt;=GRADING!$J$70,GRADING!$C$70,IF('Mod3 Grades'!AN62&lt;=GRADING!$J$71,GRADING!$C$71,IF('Mod3 Grades'!AN62&lt;=GRADING!$J$72,GRADING!$C$72,IF('Mod3 Grades'!AN62&lt;=GRADING!$J$73,GRADING!$C$73,IF('Mod3 Grades'!AN62&lt;=GRADING!$J$74,GRADING!$C$74,IF('Mod3 Grades'!AN62&lt;=GRADING!$J$75,GRADING!$C$75,IF('Mod3 Grades'!AN62&lt;=GRADING!$J$76,GRADING!$C$76,IF('Mod3 Grades'!AN62&lt;=GRADING!$J$77,GRADING!$C$77,IF('Mod3 Grades'!AN62&lt;=GRADING!$J$78,GRADING!$C$78,IF('Mod3 Grades'!AN62&lt;=GRADING!$J$79,GRADING!$C$79,IF('Mod3 Grades'!AN62&lt;=GRADING!$J$80,GRADING!$J$80,GRADING!$J$81))))))))))))))))</f>
        <v>FAIL</v>
      </c>
      <c r="AP62" s="29">
        <f t="shared" ref="AP62" si="193">SUMIFS($D$120:$AL$120,$D$10:$AL$10,"Add",D62:AL62,"OK")</f>
        <v>0</v>
      </c>
      <c r="AQ62" s="29">
        <f t="shared" ref="AQ62" si="194">SUMIFS($D63:$AL63,$D$10:$AL$10,"Man",$D62:$AL62,"OK")</f>
        <v>0</v>
      </c>
      <c r="AR62" s="29">
        <f t="shared" ref="AR62" si="195">SUMIFS($D63:$AL63,$D$10:$AL$10,"Add",$D62:$AL62,"OK")</f>
        <v>0</v>
      </c>
      <c r="AS62" s="29">
        <f t="shared" ref="AS62" si="196">SUMIFS($D63:$AL63,$D$10:$AL$10,"Add",$D62:$AL62,"OK",$D$13:$AL$13,"H")</f>
        <v>0</v>
      </c>
      <c r="AT62" s="29">
        <f t="shared" ref="AT62" si="197">SUMIFS($D63:$AL63,$D$10:$AL$10,"Add",$D62:$AL62,"OK",$D$13:$AL$13,"L")</f>
        <v>0</v>
      </c>
      <c r="AU62" s="151"/>
      <c r="AV62" s="29" t="str">
        <f>'Mod1 Grades'!V62</f>
        <v>No</v>
      </c>
      <c r="AW62" s="29">
        <f>IF(AV62="Achieved",'Mod1 Settings'!$S$34,IF(AV62="Disabled","n/a",0))</f>
        <v>0</v>
      </c>
      <c r="AX62" s="29" t="str">
        <f>'Mod1 Grades'!X62</f>
        <v>No</v>
      </c>
      <c r="AY62" s="29" t="str">
        <f t="shared" ref="AY62" si="198">IF(AX62="Achieved","No limit for Carrots",IF(AX62="Disabled","n/a","Carrots Limited"))</f>
        <v>Carrots Limited</v>
      </c>
      <c r="AZ62" s="29" t="str">
        <f>'Mod2 Grades'!AP62</f>
        <v>No</v>
      </c>
      <c r="BA62" s="29" t="s">
        <v>440</v>
      </c>
      <c r="BB62" s="29" t="str">
        <f>'Mod2 Grades'!AR62</f>
        <v>No</v>
      </c>
      <c r="BC62" s="29" t="s">
        <v>440</v>
      </c>
      <c r="BD62" s="29" t="str">
        <f>IF('Mod3 Settings'!$M$34=1,IF(AND(COUNTIFS($D$10:$AL$10,"Add",D57:AL57,"H",D62:AL62,"OK")=COUNTIFS($D$10:$AL$10,"Add",D57:AL57,"H"),SUM(AP62:AR62)&gt;='Mod3 Settings'!$P$34),"Achieved","No"),"Disabled")</f>
        <v>No</v>
      </c>
      <c r="BE62" s="29">
        <f>IF('Mod3 Settings'!$M$34=1,IF(BD62="Achieved",'Mod3 Settings'!$S$34,0),"n/a")</f>
        <v>0</v>
      </c>
      <c r="BF62" s="29" t="str">
        <f>IF('Mod3 Settings'!$M$35=1,IF(AN62&gt;='Mod3 Settings'!$P$35,"Achieved","No"),"Disabled")</f>
        <v>No</v>
      </c>
      <c r="BG62" s="29" t="s">
        <v>440</v>
      </c>
      <c r="BH62" s="29" t="s">
        <v>440</v>
      </c>
      <c r="BI62" s="29" t="s">
        <v>440</v>
      </c>
    </row>
    <row r="63" spans="1:61" ht="18" customHeight="1" x14ac:dyDescent="0.25">
      <c r="A63" s="192"/>
      <c r="B63" s="194"/>
      <c r="C63" s="135" t="s">
        <v>309</v>
      </c>
      <c r="D63" s="51"/>
      <c r="E63" s="51"/>
      <c r="F63" s="51"/>
      <c r="G63" s="51"/>
      <c r="H63" s="51"/>
      <c r="I63" s="51"/>
      <c r="J63" s="51"/>
      <c r="K63" s="51"/>
      <c r="L63" s="51"/>
      <c r="M63" s="51"/>
      <c r="N63" s="51"/>
      <c r="O63" s="51"/>
      <c r="P63" s="51"/>
      <c r="Q63" s="51"/>
      <c r="R63" s="51"/>
      <c r="S63" s="51"/>
      <c r="T63" s="51"/>
      <c r="U63" s="51"/>
      <c r="V63" s="51"/>
      <c r="W63" s="51"/>
      <c r="X63" s="52"/>
      <c r="Y63" s="52"/>
      <c r="Z63" s="52"/>
      <c r="AA63" s="52"/>
      <c r="AB63" s="52"/>
      <c r="AC63" s="52"/>
      <c r="AD63" s="52"/>
      <c r="AE63" s="52"/>
      <c r="AF63" s="52"/>
      <c r="AG63" s="52"/>
      <c r="AH63" s="52"/>
      <c r="AI63" s="52"/>
      <c r="AJ63" s="52"/>
      <c r="AK63" s="52"/>
      <c r="AL63" s="52"/>
      <c r="AM63" s="138">
        <f t="shared" ref="AM63" si="199">SUM(N63:AL63)</f>
        <v>0</v>
      </c>
    </row>
    <row r="64" spans="1:61" ht="18" customHeight="1" x14ac:dyDescent="0.25">
      <c r="A64" s="191">
        <f>StudentsSummary!$B34</f>
        <v>24</v>
      </c>
      <c r="B64" s="193" t="str">
        <f>_xlfn.CONCAT(StudentsSummary!$C34," ",StudentsSummary!$D34)</f>
        <v>Surname24 Name24</v>
      </c>
      <c r="C64" s="135" t="s">
        <v>308</v>
      </c>
      <c r="D64" s="51"/>
      <c r="E64" s="51"/>
      <c r="F64" s="51"/>
      <c r="G64" s="51"/>
      <c r="H64" s="51"/>
      <c r="I64" s="51"/>
      <c r="J64" s="51"/>
      <c r="K64" s="51"/>
      <c r="L64" s="51"/>
      <c r="M64" s="51"/>
      <c r="N64" s="51"/>
      <c r="O64" s="51"/>
      <c r="P64" s="51"/>
      <c r="Q64" s="51"/>
      <c r="R64" s="51"/>
      <c r="S64" s="51"/>
      <c r="T64" s="51"/>
      <c r="U64" s="51"/>
      <c r="V64" s="51"/>
      <c r="W64" s="51"/>
      <c r="X64" s="52"/>
      <c r="Y64" s="52"/>
      <c r="Z64" s="52"/>
      <c r="AA64" s="52"/>
      <c r="AB64" s="52"/>
      <c r="AC64" s="52"/>
      <c r="AD64" s="52"/>
      <c r="AE64" s="52"/>
      <c r="AF64" s="52"/>
      <c r="AG64" s="52"/>
      <c r="AH64" s="52"/>
      <c r="AI64" s="52"/>
      <c r="AJ64" s="52"/>
      <c r="AK64" s="52"/>
      <c r="AL64" s="52"/>
      <c r="AM64" s="138" t="str">
        <f t="shared" ref="AM64" si="200">IF(COUNTIFS($D$10:$AL$10,"Man",D64:AL64,"OK")=COUNTIF($D$10:$AL$10,"Man"),"PASS","FAIL")</f>
        <v>FAIL</v>
      </c>
      <c r="AN64" s="138">
        <f t="shared" ref="AN64" si="201">SUM(AP64,AQ64,AR64,AU64,AW64,BA64,BC64,BE64,BG64,BI64)</f>
        <v>0</v>
      </c>
      <c r="AO64" s="138" t="str">
        <f>IF($AM64&lt;&gt;"PASS","FAIL",IF(AN64&gt;GRADING!$D$60,GRADING!$D$63,IF('Mod3 Grades'!AN64&lt;=GRADING!$J$67,GRADING!$C$67,IF('Mod3 Grades'!AN64&lt;=GRADING!$J$68,GRADING!$C$68,IF('Mod3 Grades'!AN64&lt;=GRADING!$J$69,GRADING!$C$69,IF('Mod3 Grades'!AN64&lt;=GRADING!$J$70,GRADING!$C$70,IF('Mod3 Grades'!AN64&lt;=GRADING!$J$71,GRADING!$C$71,IF('Mod3 Grades'!AN64&lt;=GRADING!$J$72,GRADING!$C$72,IF('Mod3 Grades'!AN64&lt;=GRADING!$J$73,GRADING!$C$73,IF('Mod3 Grades'!AN64&lt;=GRADING!$J$74,GRADING!$C$74,IF('Mod3 Grades'!AN64&lt;=GRADING!$J$75,GRADING!$C$75,IF('Mod3 Grades'!AN64&lt;=GRADING!$J$76,GRADING!$C$76,IF('Mod3 Grades'!AN64&lt;=GRADING!$J$77,GRADING!$C$77,IF('Mod3 Grades'!AN64&lt;=GRADING!$J$78,GRADING!$C$78,IF('Mod3 Grades'!AN64&lt;=GRADING!$J$79,GRADING!$C$79,IF('Mod3 Grades'!AN64&lt;=GRADING!$J$80,GRADING!$J$80,GRADING!$J$81))))))))))))))))</f>
        <v>FAIL</v>
      </c>
      <c r="AP64" s="29">
        <f t="shared" ref="AP64" si="202">SUMIFS($D$120:$AL$120,$D$10:$AL$10,"Add",D64:AL64,"OK")</f>
        <v>0</v>
      </c>
      <c r="AQ64" s="29">
        <f t="shared" ref="AQ64" si="203">SUMIFS($D65:$AL65,$D$10:$AL$10,"Man",$D64:$AL64,"OK")</f>
        <v>0</v>
      </c>
      <c r="AR64" s="29">
        <f t="shared" ref="AR64" si="204">SUMIFS($D65:$AL65,$D$10:$AL$10,"Add",$D64:$AL64,"OK")</f>
        <v>0</v>
      </c>
      <c r="AS64" s="29">
        <f t="shared" ref="AS64" si="205">SUMIFS($D65:$AL65,$D$10:$AL$10,"Add",$D64:$AL64,"OK",$D$13:$AL$13,"H")</f>
        <v>0</v>
      </c>
      <c r="AT64" s="29">
        <f t="shared" ref="AT64" si="206">SUMIFS($D65:$AL65,$D$10:$AL$10,"Add",$D64:$AL64,"OK",$D$13:$AL$13,"L")</f>
        <v>0</v>
      </c>
      <c r="AU64" s="151"/>
      <c r="AV64" s="29" t="str">
        <f>'Mod1 Grades'!V64</f>
        <v>No</v>
      </c>
      <c r="AW64" s="29">
        <f>IF(AV64="Achieved",'Mod1 Settings'!$S$34,IF(AV64="Disabled","n/a",0))</f>
        <v>0</v>
      </c>
      <c r="AX64" s="29" t="str">
        <f>'Mod1 Grades'!X64</f>
        <v>No</v>
      </c>
      <c r="AY64" s="29" t="str">
        <f t="shared" ref="AY64" si="207">IF(AX64="Achieved","No limit for Carrots",IF(AX64="Disabled","n/a","Carrots Limited"))</f>
        <v>Carrots Limited</v>
      </c>
      <c r="AZ64" s="29" t="str">
        <f>'Mod2 Grades'!AP64</f>
        <v>No</v>
      </c>
      <c r="BA64" s="29" t="s">
        <v>440</v>
      </c>
      <c r="BB64" s="29" t="str">
        <f>'Mod2 Grades'!AR64</f>
        <v>No</v>
      </c>
      <c r="BC64" s="29" t="s">
        <v>440</v>
      </c>
      <c r="BD64" s="29" t="str">
        <f>IF('Mod3 Settings'!$M$34=1,IF(AND(COUNTIFS($D$10:$AL$10,"Add",D59:AL59,"H",D64:AL64,"OK")=COUNTIFS($D$10:$AL$10,"Add",D59:AL59,"H"),SUM(AP64:AR64)&gt;='Mod3 Settings'!$P$34),"Achieved","No"),"Disabled")</f>
        <v>No</v>
      </c>
      <c r="BE64" s="29">
        <f>IF('Mod3 Settings'!$M$34=1,IF(BD64="Achieved",'Mod3 Settings'!$S$34,0),"n/a")</f>
        <v>0</v>
      </c>
      <c r="BF64" s="29" t="str">
        <f>IF('Mod3 Settings'!$M$35=1,IF(AN64&gt;='Mod3 Settings'!$P$35,"Achieved","No"),"Disabled")</f>
        <v>No</v>
      </c>
      <c r="BG64" s="29" t="s">
        <v>440</v>
      </c>
      <c r="BH64" s="29" t="s">
        <v>440</v>
      </c>
      <c r="BI64" s="29" t="s">
        <v>440</v>
      </c>
    </row>
    <row r="65" spans="1:61" ht="18" customHeight="1" x14ac:dyDescent="0.25">
      <c r="A65" s="192"/>
      <c r="B65" s="194"/>
      <c r="C65" s="135" t="s">
        <v>309</v>
      </c>
      <c r="D65" s="51"/>
      <c r="E65" s="51"/>
      <c r="F65" s="51"/>
      <c r="G65" s="51"/>
      <c r="H65" s="51"/>
      <c r="I65" s="51"/>
      <c r="J65" s="51"/>
      <c r="K65" s="51"/>
      <c r="L65" s="51"/>
      <c r="M65" s="51"/>
      <c r="N65" s="51"/>
      <c r="O65" s="51"/>
      <c r="P65" s="51"/>
      <c r="Q65" s="51"/>
      <c r="R65" s="51"/>
      <c r="S65" s="51"/>
      <c r="T65" s="51"/>
      <c r="U65" s="51"/>
      <c r="V65" s="51"/>
      <c r="W65" s="51"/>
      <c r="X65" s="52"/>
      <c r="Y65" s="52"/>
      <c r="Z65" s="52"/>
      <c r="AA65" s="52"/>
      <c r="AB65" s="52"/>
      <c r="AC65" s="52"/>
      <c r="AD65" s="52"/>
      <c r="AE65" s="52"/>
      <c r="AF65" s="52"/>
      <c r="AG65" s="52"/>
      <c r="AH65" s="52"/>
      <c r="AI65" s="52"/>
      <c r="AJ65" s="52"/>
      <c r="AK65" s="52"/>
      <c r="AL65" s="52"/>
      <c r="AM65" s="138">
        <f t="shared" ref="AM65" si="208">SUM(N65:AL65)</f>
        <v>0</v>
      </c>
    </row>
    <row r="66" spans="1:61" ht="18" customHeight="1" x14ac:dyDescent="0.25">
      <c r="A66" s="191">
        <f>StudentsSummary!$B35</f>
        <v>25</v>
      </c>
      <c r="B66" s="193" t="str">
        <f>_xlfn.CONCAT(StudentsSummary!$C35," ",StudentsSummary!$D35)</f>
        <v>Surname25 Name25</v>
      </c>
      <c r="C66" s="135" t="s">
        <v>308</v>
      </c>
      <c r="D66" s="51"/>
      <c r="E66" s="51"/>
      <c r="F66" s="51"/>
      <c r="G66" s="51"/>
      <c r="H66" s="51"/>
      <c r="I66" s="51"/>
      <c r="J66" s="51"/>
      <c r="K66" s="51"/>
      <c r="L66" s="51"/>
      <c r="M66" s="51"/>
      <c r="N66" s="51"/>
      <c r="O66" s="51"/>
      <c r="P66" s="51"/>
      <c r="Q66" s="51"/>
      <c r="R66" s="51"/>
      <c r="S66" s="51"/>
      <c r="T66" s="51"/>
      <c r="U66" s="51"/>
      <c r="V66" s="51"/>
      <c r="W66" s="51"/>
      <c r="X66" s="52"/>
      <c r="Y66" s="52"/>
      <c r="Z66" s="52"/>
      <c r="AA66" s="52"/>
      <c r="AB66" s="52"/>
      <c r="AC66" s="52"/>
      <c r="AD66" s="52"/>
      <c r="AE66" s="52"/>
      <c r="AF66" s="52"/>
      <c r="AG66" s="52"/>
      <c r="AH66" s="52"/>
      <c r="AI66" s="52"/>
      <c r="AJ66" s="52"/>
      <c r="AK66" s="52"/>
      <c r="AL66" s="52"/>
      <c r="AM66" s="138" t="str">
        <f t="shared" ref="AM66" si="209">IF(COUNTIFS($D$10:$AL$10,"Man",D66:AL66,"OK")=COUNTIF($D$10:$AL$10,"Man"),"PASS","FAIL")</f>
        <v>FAIL</v>
      </c>
      <c r="AN66" s="138">
        <f t="shared" ref="AN66" si="210">SUM(AP66,AQ66,AR66,AU66,AW66,BA66,BC66,BE66,BG66,BI66)</f>
        <v>0</v>
      </c>
      <c r="AO66" s="138" t="str">
        <f>IF($AM66&lt;&gt;"PASS","FAIL",IF(AN66&gt;GRADING!$D$60,GRADING!$D$63,IF('Mod3 Grades'!AN66&lt;=GRADING!$J$67,GRADING!$C$67,IF('Mod3 Grades'!AN66&lt;=GRADING!$J$68,GRADING!$C$68,IF('Mod3 Grades'!AN66&lt;=GRADING!$J$69,GRADING!$C$69,IF('Mod3 Grades'!AN66&lt;=GRADING!$J$70,GRADING!$C$70,IF('Mod3 Grades'!AN66&lt;=GRADING!$J$71,GRADING!$C$71,IF('Mod3 Grades'!AN66&lt;=GRADING!$J$72,GRADING!$C$72,IF('Mod3 Grades'!AN66&lt;=GRADING!$J$73,GRADING!$C$73,IF('Mod3 Grades'!AN66&lt;=GRADING!$J$74,GRADING!$C$74,IF('Mod3 Grades'!AN66&lt;=GRADING!$J$75,GRADING!$C$75,IF('Mod3 Grades'!AN66&lt;=GRADING!$J$76,GRADING!$C$76,IF('Mod3 Grades'!AN66&lt;=GRADING!$J$77,GRADING!$C$77,IF('Mod3 Grades'!AN66&lt;=GRADING!$J$78,GRADING!$C$78,IF('Mod3 Grades'!AN66&lt;=GRADING!$J$79,GRADING!$C$79,IF('Mod3 Grades'!AN66&lt;=GRADING!$J$80,GRADING!$J$80,GRADING!$J$81))))))))))))))))</f>
        <v>FAIL</v>
      </c>
      <c r="AP66" s="29">
        <f t="shared" ref="AP66" si="211">SUMIFS($D$120:$AL$120,$D$10:$AL$10,"Add",D66:AL66,"OK")</f>
        <v>0</v>
      </c>
      <c r="AQ66" s="29">
        <f t="shared" ref="AQ66" si="212">SUMIFS($D67:$AL67,$D$10:$AL$10,"Man",$D66:$AL66,"OK")</f>
        <v>0</v>
      </c>
      <c r="AR66" s="29">
        <f t="shared" ref="AR66" si="213">SUMIFS($D67:$AL67,$D$10:$AL$10,"Add",$D66:$AL66,"OK")</f>
        <v>0</v>
      </c>
      <c r="AS66" s="29">
        <f t="shared" ref="AS66" si="214">SUMIFS($D67:$AL67,$D$10:$AL$10,"Add",$D66:$AL66,"OK",$D$13:$AL$13,"H")</f>
        <v>0</v>
      </c>
      <c r="AT66" s="29">
        <f t="shared" ref="AT66" si="215">SUMIFS($D67:$AL67,$D$10:$AL$10,"Add",$D66:$AL66,"OK",$D$13:$AL$13,"L")</f>
        <v>0</v>
      </c>
      <c r="AU66" s="151"/>
      <c r="AV66" s="29" t="str">
        <f>'Mod1 Grades'!V66</f>
        <v>No</v>
      </c>
      <c r="AW66" s="29">
        <f>IF(AV66="Achieved",'Mod1 Settings'!$S$34,IF(AV66="Disabled","n/a",0))</f>
        <v>0</v>
      </c>
      <c r="AX66" s="29" t="str">
        <f>'Mod1 Grades'!X66</f>
        <v>No</v>
      </c>
      <c r="AY66" s="29" t="str">
        <f t="shared" ref="AY66" si="216">IF(AX66="Achieved","No limit for Carrots",IF(AX66="Disabled","n/a","Carrots Limited"))</f>
        <v>Carrots Limited</v>
      </c>
      <c r="AZ66" s="29" t="str">
        <f>'Mod2 Grades'!AP66</f>
        <v>No</v>
      </c>
      <c r="BA66" s="29" t="s">
        <v>440</v>
      </c>
      <c r="BB66" s="29" t="str">
        <f>'Mod2 Grades'!AR66</f>
        <v>No</v>
      </c>
      <c r="BC66" s="29" t="s">
        <v>440</v>
      </c>
      <c r="BD66" s="29" t="str">
        <f>IF('Mod3 Settings'!$M$34=1,IF(AND(COUNTIFS($D$10:$AL$10,"Add",D61:AL61,"H",D66:AL66,"OK")=COUNTIFS($D$10:$AL$10,"Add",D61:AL61,"H"),SUM(AP66:AR66)&gt;='Mod3 Settings'!$P$34),"Achieved","No"),"Disabled")</f>
        <v>No</v>
      </c>
      <c r="BE66" s="29">
        <f>IF('Mod3 Settings'!$M$34=1,IF(BD66="Achieved",'Mod3 Settings'!$S$34,0),"n/a")</f>
        <v>0</v>
      </c>
      <c r="BF66" s="29" t="str">
        <f>IF('Mod3 Settings'!$M$35=1,IF(AN66&gt;='Mod3 Settings'!$P$35,"Achieved","No"),"Disabled")</f>
        <v>No</v>
      </c>
      <c r="BG66" s="29" t="s">
        <v>440</v>
      </c>
      <c r="BH66" s="29" t="s">
        <v>440</v>
      </c>
      <c r="BI66" s="29" t="s">
        <v>440</v>
      </c>
    </row>
    <row r="67" spans="1:61" ht="18" customHeight="1" x14ac:dyDescent="0.25">
      <c r="A67" s="192"/>
      <c r="B67" s="194"/>
      <c r="C67" s="135" t="s">
        <v>309</v>
      </c>
      <c r="D67" s="51"/>
      <c r="E67" s="51"/>
      <c r="F67" s="51"/>
      <c r="G67" s="51"/>
      <c r="H67" s="51"/>
      <c r="I67" s="51"/>
      <c r="J67" s="51"/>
      <c r="K67" s="51"/>
      <c r="L67" s="51"/>
      <c r="M67" s="51"/>
      <c r="N67" s="51"/>
      <c r="O67" s="51"/>
      <c r="P67" s="51"/>
      <c r="Q67" s="51"/>
      <c r="R67" s="51"/>
      <c r="S67" s="51"/>
      <c r="T67" s="51"/>
      <c r="U67" s="51"/>
      <c r="V67" s="51"/>
      <c r="W67" s="51"/>
      <c r="X67" s="52"/>
      <c r="Y67" s="52"/>
      <c r="Z67" s="52"/>
      <c r="AA67" s="52"/>
      <c r="AB67" s="52"/>
      <c r="AC67" s="52"/>
      <c r="AD67" s="52"/>
      <c r="AE67" s="52"/>
      <c r="AF67" s="52"/>
      <c r="AG67" s="52"/>
      <c r="AH67" s="52"/>
      <c r="AI67" s="52"/>
      <c r="AJ67" s="52"/>
      <c r="AK67" s="52"/>
      <c r="AL67" s="52"/>
      <c r="AM67" s="138">
        <f t="shared" ref="AM67" si="217">SUM(N67:AL67)</f>
        <v>0</v>
      </c>
    </row>
    <row r="68" spans="1:61" ht="18" customHeight="1" x14ac:dyDescent="0.25">
      <c r="A68" s="191">
        <f>StudentsSummary!$B36</f>
        <v>26</v>
      </c>
      <c r="B68" s="193" t="str">
        <f>_xlfn.CONCAT(StudentsSummary!$C36," ",StudentsSummary!$D36)</f>
        <v>Surname26 Name26</v>
      </c>
      <c r="C68" s="135" t="s">
        <v>308</v>
      </c>
      <c r="D68" s="51"/>
      <c r="E68" s="51"/>
      <c r="F68" s="51"/>
      <c r="G68" s="51"/>
      <c r="H68" s="51"/>
      <c r="I68" s="51"/>
      <c r="J68" s="51"/>
      <c r="K68" s="51"/>
      <c r="L68" s="51"/>
      <c r="M68" s="51"/>
      <c r="N68" s="51"/>
      <c r="O68" s="51"/>
      <c r="P68" s="51"/>
      <c r="Q68" s="51"/>
      <c r="R68" s="51"/>
      <c r="S68" s="51"/>
      <c r="T68" s="51"/>
      <c r="U68" s="51"/>
      <c r="V68" s="51"/>
      <c r="W68" s="51"/>
      <c r="X68" s="52"/>
      <c r="Y68" s="52"/>
      <c r="Z68" s="52"/>
      <c r="AA68" s="52"/>
      <c r="AB68" s="52"/>
      <c r="AC68" s="52"/>
      <c r="AD68" s="52"/>
      <c r="AE68" s="52"/>
      <c r="AF68" s="52"/>
      <c r="AG68" s="52"/>
      <c r="AH68" s="52"/>
      <c r="AI68" s="52"/>
      <c r="AJ68" s="52"/>
      <c r="AK68" s="52"/>
      <c r="AL68" s="52"/>
      <c r="AM68" s="138" t="str">
        <f t="shared" ref="AM68" si="218">IF(COUNTIFS($D$10:$AL$10,"Man",D68:AL68,"OK")=COUNTIF($D$10:$AL$10,"Man"),"PASS","FAIL")</f>
        <v>FAIL</v>
      </c>
      <c r="AN68" s="138">
        <f t="shared" ref="AN68" si="219">SUM(AP68,AQ68,AR68,AU68,AW68,BA68,BC68,BE68,BG68,BI68)</f>
        <v>0</v>
      </c>
      <c r="AO68" s="138" t="str">
        <f>IF($AM68&lt;&gt;"PASS","FAIL",IF(AN68&gt;GRADING!$D$60,GRADING!$D$63,IF('Mod3 Grades'!AN68&lt;=GRADING!$J$67,GRADING!$C$67,IF('Mod3 Grades'!AN68&lt;=GRADING!$J$68,GRADING!$C$68,IF('Mod3 Grades'!AN68&lt;=GRADING!$J$69,GRADING!$C$69,IF('Mod3 Grades'!AN68&lt;=GRADING!$J$70,GRADING!$C$70,IF('Mod3 Grades'!AN68&lt;=GRADING!$J$71,GRADING!$C$71,IF('Mod3 Grades'!AN68&lt;=GRADING!$J$72,GRADING!$C$72,IF('Mod3 Grades'!AN68&lt;=GRADING!$J$73,GRADING!$C$73,IF('Mod3 Grades'!AN68&lt;=GRADING!$J$74,GRADING!$C$74,IF('Mod3 Grades'!AN68&lt;=GRADING!$J$75,GRADING!$C$75,IF('Mod3 Grades'!AN68&lt;=GRADING!$J$76,GRADING!$C$76,IF('Mod3 Grades'!AN68&lt;=GRADING!$J$77,GRADING!$C$77,IF('Mod3 Grades'!AN68&lt;=GRADING!$J$78,GRADING!$C$78,IF('Mod3 Grades'!AN68&lt;=GRADING!$J$79,GRADING!$C$79,IF('Mod3 Grades'!AN68&lt;=GRADING!$J$80,GRADING!$J$80,GRADING!$J$81))))))))))))))))</f>
        <v>FAIL</v>
      </c>
      <c r="AP68" s="29">
        <f t="shared" ref="AP68" si="220">SUMIFS($D$120:$AL$120,$D$10:$AL$10,"Add",D68:AL68,"OK")</f>
        <v>0</v>
      </c>
      <c r="AQ68" s="29">
        <f t="shared" ref="AQ68" si="221">SUMIFS($D69:$AL69,$D$10:$AL$10,"Man",$D68:$AL68,"OK")</f>
        <v>0</v>
      </c>
      <c r="AR68" s="29">
        <f t="shared" ref="AR68" si="222">SUMIFS($D69:$AL69,$D$10:$AL$10,"Add",$D68:$AL68,"OK")</f>
        <v>0</v>
      </c>
      <c r="AS68" s="29">
        <f t="shared" ref="AS68" si="223">SUMIFS($D69:$AL69,$D$10:$AL$10,"Add",$D68:$AL68,"OK",$D$13:$AL$13,"H")</f>
        <v>0</v>
      </c>
      <c r="AT68" s="29">
        <f t="shared" ref="AT68" si="224">SUMIFS($D69:$AL69,$D$10:$AL$10,"Add",$D68:$AL68,"OK",$D$13:$AL$13,"L")</f>
        <v>0</v>
      </c>
      <c r="AU68" s="151"/>
      <c r="AV68" s="29" t="str">
        <f>'Mod1 Grades'!V68</f>
        <v>No</v>
      </c>
      <c r="AW68" s="29">
        <f>IF(AV68="Achieved",'Mod1 Settings'!$S$34,IF(AV68="Disabled","n/a",0))</f>
        <v>0</v>
      </c>
      <c r="AX68" s="29" t="str">
        <f>'Mod1 Grades'!X68</f>
        <v>No</v>
      </c>
      <c r="AY68" s="29" t="str">
        <f t="shared" ref="AY68" si="225">IF(AX68="Achieved","No limit for Carrots",IF(AX68="Disabled","n/a","Carrots Limited"))</f>
        <v>Carrots Limited</v>
      </c>
      <c r="AZ68" s="29" t="str">
        <f>'Mod2 Grades'!AP68</f>
        <v>No</v>
      </c>
      <c r="BA68" s="29" t="s">
        <v>440</v>
      </c>
      <c r="BB68" s="29" t="str">
        <f>'Mod2 Grades'!AR68</f>
        <v>No</v>
      </c>
      <c r="BC68" s="29" t="s">
        <v>440</v>
      </c>
      <c r="BD68" s="29" t="str">
        <f>IF('Mod3 Settings'!$M$34=1,IF(AND(COUNTIFS($D$10:$AL$10,"Add",D63:AL63,"H",D68:AL68,"OK")=COUNTIFS($D$10:$AL$10,"Add",D63:AL63,"H"),SUM(AP68:AR68)&gt;='Mod3 Settings'!$P$34),"Achieved","No"),"Disabled")</f>
        <v>No</v>
      </c>
      <c r="BE68" s="29">
        <f>IF('Mod3 Settings'!$M$34=1,IF(BD68="Achieved",'Mod3 Settings'!$S$34,0),"n/a")</f>
        <v>0</v>
      </c>
      <c r="BF68" s="29" t="str">
        <f>IF('Mod3 Settings'!$M$35=1,IF(AN68&gt;='Mod3 Settings'!$P$35,"Achieved","No"),"Disabled")</f>
        <v>No</v>
      </c>
      <c r="BG68" s="29" t="s">
        <v>440</v>
      </c>
      <c r="BH68" s="29" t="s">
        <v>440</v>
      </c>
      <c r="BI68" s="29" t="s">
        <v>440</v>
      </c>
    </row>
    <row r="69" spans="1:61" ht="18" customHeight="1" x14ac:dyDescent="0.25">
      <c r="A69" s="192"/>
      <c r="B69" s="194"/>
      <c r="C69" s="135" t="s">
        <v>309</v>
      </c>
      <c r="D69" s="51"/>
      <c r="E69" s="51"/>
      <c r="F69" s="51"/>
      <c r="G69" s="51"/>
      <c r="H69" s="51"/>
      <c r="I69" s="51"/>
      <c r="J69" s="51"/>
      <c r="K69" s="51"/>
      <c r="L69" s="51"/>
      <c r="M69" s="51"/>
      <c r="N69" s="51"/>
      <c r="O69" s="51"/>
      <c r="P69" s="51"/>
      <c r="Q69" s="51"/>
      <c r="R69" s="51"/>
      <c r="S69" s="51"/>
      <c r="T69" s="51"/>
      <c r="U69" s="51"/>
      <c r="V69" s="51"/>
      <c r="W69" s="51"/>
      <c r="X69" s="52"/>
      <c r="Y69" s="52"/>
      <c r="Z69" s="52"/>
      <c r="AA69" s="52"/>
      <c r="AB69" s="52"/>
      <c r="AC69" s="52"/>
      <c r="AD69" s="52"/>
      <c r="AE69" s="52"/>
      <c r="AF69" s="52"/>
      <c r="AG69" s="52"/>
      <c r="AH69" s="52"/>
      <c r="AI69" s="52"/>
      <c r="AJ69" s="52"/>
      <c r="AK69" s="52"/>
      <c r="AL69" s="52"/>
      <c r="AM69" s="138">
        <f t="shared" ref="AM69" si="226">SUM(N69:AL69)</f>
        <v>0</v>
      </c>
    </row>
    <row r="70" spans="1:61" ht="18" customHeight="1" x14ac:dyDescent="0.25">
      <c r="A70" s="191">
        <f>StudentsSummary!$B37</f>
        <v>27</v>
      </c>
      <c r="B70" s="193" t="str">
        <f>_xlfn.CONCAT(StudentsSummary!$C37," ",StudentsSummary!$D37)</f>
        <v>Surname27 Name27</v>
      </c>
      <c r="C70" s="135" t="s">
        <v>308</v>
      </c>
      <c r="D70" s="51"/>
      <c r="E70" s="51"/>
      <c r="F70" s="51"/>
      <c r="G70" s="51"/>
      <c r="H70" s="51"/>
      <c r="I70" s="51"/>
      <c r="J70" s="51"/>
      <c r="K70" s="51"/>
      <c r="L70" s="51"/>
      <c r="M70" s="51"/>
      <c r="N70" s="51"/>
      <c r="O70" s="51"/>
      <c r="P70" s="51"/>
      <c r="Q70" s="51"/>
      <c r="R70" s="51"/>
      <c r="S70" s="51"/>
      <c r="T70" s="51"/>
      <c r="U70" s="51"/>
      <c r="V70" s="51"/>
      <c r="W70" s="51"/>
      <c r="X70" s="52"/>
      <c r="Y70" s="52"/>
      <c r="Z70" s="52"/>
      <c r="AA70" s="52"/>
      <c r="AB70" s="52"/>
      <c r="AC70" s="52"/>
      <c r="AD70" s="52"/>
      <c r="AE70" s="52"/>
      <c r="AF70" s="52"/>
      <c r="AG70" s="52"/>
      <c r="AH70" s="52"/>
      <c r="AI70" s="52"/>
      <c r="AJ70" s="52"/>
      <c r="AK70" s="52"/>
      <c r="AL70" s="52"/>
      <c r="AM70" s="138" t="str">
        <f t="shared" ref="AM70" si="227">IF(COUNTIFS($D$10:$AL$10,"Man",D70:AL70,"OK")=COUNTIF($D$10:$AL$10,"Man"),"PASS","FAIL")</f>
        <v>FAIL</v>
      </c>
      <c r="AN70" s="138">
        <f t="shared" ref="AN70" si="228">SUM(AP70,AQ70,AR70,AU70,AW70,BA70,BC70,BE70,BG70,BI70)</f>
        <v>0</v>
      </c>
      <c r="AO70" s="138" t="str">
        <f>IF($AM70&lt;&gt;"PASS","FAIL",IF(AN70&gt;GRADING!$D$60,GRADING!$D$63,IF('Mod3 Grades'!AN70&lt;=GRADING!$J$67,GRADING!$C$67,IF('Mod3 Grades'!AN70&lt;=GRADING!$J$68,GRADING!$C$68,IF('Mod3 Grades'!AN70&lt;=GRADING!$J$69,GRADING!$C$69,IF('Mod3 Grades'!AN70&lt;=GRADING!$J$70,GRADING!$C$70,IF('Mod3 Grades'!AN70&lt;=GRADING!$J$71,GRADING!$C$71,IF('Mod3 Grades'!AN70&lt;=GRADING!$J$72,GRADING!$C$72,IF('Mod3 Grades'!AN70&lt;=GRADING!$J$73,GRADING!$C$73,IF('Mod3 Grades'!AN70&lt;=GRADING!$J$74,GRADING!$C$74,IF('Mod3 Grades'!AN70&lt;=GRADING!$J$75,GRADING!$C$75,IF('Mod3 Grades'!AN70&lt;=GRADING!$J$76,GRADING!$C$76,IF('Mod3 Grades'!AN70&lt;=GRADING!$J$77,GRADING!$C$77,IF('Mod3 Grades'!AN70&lt;=GRADING!$J$78,GRADING!$C$78,IF('Mod3 Grades'!AN70&lt;=GRADING!$J$79,GRADING!$C$79,IF('Mod3 Grades'!AN70&lt;=GRADING!$J$80,GRADING!$J$80,GRADING!$J$81))))))))))))))))</f>
        <v>FAIL</v>
      </c>
      <c r="AP70" s="29">
        <f t="shared" ref="AP70" si="229">SUMIFS($D$120:$AL$120,$D$10:$AL$10,"Add",D70:AL70,"OK")</f>
        <v>0</v>
      </c>
      <c r="AQ70" s="29">
        <f t="shared" ref="AQ70" si="230">SUMIFS($D71:$AL71,$D$10:$AL$10,"Man",$D70:$AL70,"OK")</f>
        <v>0</v>
      </c>
      <c r="AR70" s="29">
        <f t="shared" ref="AR70" si="231">SUMIFS($D71:$AL71,$D$10:$AL$10,"Add",$D70:$AL70,"OK")</f>
        <v>0</v>
      </c>
      <c r="AS70" s="29">
        <f t="shared" ref="AS70" si="232">SUMIFS($D71:$AL71,$D$10:$AL$10,"Add",$D70:$AL70,"OK",$D$13:$AL$13,"H")</f>
        <v>0</v>
      </c>
      <c r="AT70" s="29">
        <f t="shared" ref="AT70" si="233">SUMIFS($D71:$AL71,$D$10:$AL$10,"Add",$D70:$AL70,"OK",$D$13:$AL$13,"L")</f>
        <v>0</v>
      </c>
      <c r="AU70" s="151"/>
      <c r="AV70" s="29" t="str">
        <f>'Mod1 Grades'!V70</f>
        <v>No</v>
      </c>
      <c r="AW70" s="29">
        <f>IF(AV70="Achieved",'Mod1 Settings'!$S$34,IF(AV70="Disabled","n/a",0))</f>
        <v>0</v>
      </c>
      <c r="AX70" s="29" t="str">
        <f>'Mod1 Grades'!X70</f>
        <v>No</v>
      </c>
      <c r="AY70" s="29" t="str">
        <f t="shared" ref="AY70" si="234">IF(AX70="Achieved","No limit for Carrots",IF(AX70="Disabled","n/a","Carrots Limited"))</f>
        <v>Carrots Limited</v>
      </c>
      <c r="AZ70" s="29" t="str">
        <f>'Mod2 Grades'!AP70</f>
        <v>No</v>
      </c>
      <c r="BA70" s="29" t="s">
        <v>440</v>
      </c>
      <c r="BB70" s="29" t="str">
        <f>'Mod2 Grades'!AR70</f>
        <v>No</v>
      </c>
      <c r="BC70" s="29" t="s">
        <v>440</v>
      </c>
      <c r="BD70" s="29" t="str">
        <f>IF('Mod3 Settings'!$M$34=1,IF(AND(COUNTIFS($D$10:$AL$10,"Add",D65:AL65,"H",D70:AL70,"OK")=COUNTIFS($D$10:$AL$10,"Add",D65:AL65,"H"),SUM(AP70:AR70)&gt;='Mod3 Settings'!$P$34),"Achieved","No"),"Disabled")</f>
        <v>No</v>
      </c>
      <c r="BE70" s="29">
        <f>IF('Mod3 Settings'!$M$34=1,IF(BD70="Achieved",'Mod3 Settings'!$S$34,0),"n/a")</f>
        <v>0</v>
      </c>
      <c r="BF70" s="29" t="str">
        <f>IF('Mod3 Settings'!$M$35=1,IF(AN70&gt;='Mod3 Settings'!$P$35,"Achieved","No"),"Disabled")</f>
        <v>No</v>
      </c>
      <c r="BG70" s="29" t="s">
        <v>440</v>
      </c>
      <c r="BH70" s="29" t="s">
        <v>440</v>
      </c>
      <c r="BI70" s="29" t="s">
        <v>440</v>
      </c>
    </row>
    <row r="71" spans="1:61" ht="18" customHeight="1" x14ac:dyDescent="0.25">
      <c r="A71" s="192"/>
      <c r="B71" s="194"/>
      <c r="C71" s="135" t="s">
        <v>309</v>
      </c>
      <c r="D71" s="51"/>
      <c r="E71" s="51"/>
      <c r="F71" s="51"/>
      <c r="G71" s="51"/>
      <c r="H71" s="51"/>
      <c r="I71" s="51"/>
      <c r="J71" s="51"/>
      <c r="K71" s="51"/>
      <c r="L71" s="51"/>
      <c r="M71" s="51"/>
      <c r="N71" s="51"/>
      <c r="O71" s="51"/>
      <c r="P71" s="51"/>
      <c r="Q71" s="51"/>
      <c r="R71" s="51"/>
      <c r="S71" s="51"/>
      <c r="T71" s="51"/>
      <c r="U71" s="51"/>
      <c r="V71" s="51"/>
      <c r="W71" s="51"/>
      <c r="X71" s="52"/>
      <c r="Y71" s="52"/>
      <c r="Z71" s="52"/>
      <c r="AA71" s="52"/>
      <c r="AB71" s="52"/>
      <c r="AC71" s="52"/>
      <c r="AD71" s="52"/>
      <c r="AE71" s="52"/>
      <c r="AF71" s="52"/>
      <c r="AG71" s="52"/>
      <c r="AH71" s="52"/>
      <c r="AI71" s="52"/>
      <c r="AJ71" s="52"/>
      <c r="AK71" s="52"/>
      <c r="AL71" s="52"/>
      <c r="AM71" s="138">
        <f t="shared" ref="AM71" si="235">SUM(N71:AL71)</f>
        <v>0</v>
      </c>
    </row>
    <row r="72" spans="1:61" ht="18" customHeight="1" x14ac:dyDescent="0.25">
      <c r="A72" s="191">
        <f>StudentsSummary!$B38</f>
        <v>28</v>
      </c>
      <c r="B72" s="193" t="str">
        <f>_xlfn.CONCAT(StudentsSummary!$C38," ",StudentsSummary!$D38)</f>
        <v>Surname28 Name28</v>
      </c>
      <c r="C72" s="135" t="s">
        <v>308</v>
      </c>
      <c r="D72" s="51"/>
      <c r="E72" s="51"/>
      <c r="F72" s="51"/>
      <c r="G72" s="51"/>
      <c r="H72" s="51"/>
      <c r="I72" s="51"/>
      <c r="J72" s="51"/>
      <c r="K72" s="51"/>
      <c r="L72" s="51"/>
      <c r="M72" s="51"/>
      <c r="N72" s="51"/>
      <c r="O72" s="51"/>
      <c r="P72" s="51"/>
      <c r="Q72" s="51"/>
      <c r="R72" s="51"/>
      <c r="S72" s="51"/>
      <c r="T72" s="51"/>
      <c r="U72" s="51"/>
      <c r="V72" s="51"/>
      <c r="W72" s="51"/>
      <c r="X72" s="52"/>
      <c r="Y72" s="52"/>
      <c r="Z72" s="52"/>
      <c r="AA72" s="52"/>
      <c r="AB72" s="52"/>
      <c r="AC72" s="52"/>
      <c r="AD72" s="52"/>
      <c r="AE72" s="52"/>
      <c r="AF72" s="52"/>
      <c r="AG72" s="52"/>
      <c r="AH72" s="52"/>
      <c r="AI72" s="52"/>
      <c r="AJ72" s="52"/>
      <c r="AK72" s="52"/>
      <c r="AL72" s="52"/>
      <c r="AM72" s="138" t="str">
        <f t="shared" ref="AM72" si="236">IF(COUNTIFS($D$10:$AL$10,"Man",D72:AL72,"OK")=COUNTIF($D$10:$AL$10,"Man"),"PASS","FAIL")</f>
        <v>FAIL</v>
      </c>
      <c r="AN72" s="138">
        <f t="shared" ref="AN72" si="237">SUM(AP72,AQ72,AR72,AU72,AW72,BA72,BC72,BE72,BG72,BI72)</f>
        <v>0</v>
      </c>
      <c r="AO72" s="138" t="str">
        <f>IF($AM72&lt;&gt;"PASS","FAIL",IF(AN72&gt;GRADING!$D$60,GRADING!$D$63,IF('Mod3 Grades'!AN72&lt;=GRADING!$J$67,GRADING!$C$67,IF('Mod3 Grades'!AN72&lt;=GRADING!$J$68,GRADING!$C$68,IF('Mod3 Grades'!AN72&lt;=GRADING!$J$69,GRADING!$C$69,IF('Mod3 Grades'!AN72&lt;=GRADING!$J$70,GRADING!$C$70,IF('Mod3 Grades'!AN72&lt;=GRADING!$J$71,GRADING!$C$71,IF('Mod3 Grades'!AN72&lt;=GRADING!$J$72,GRADING!$C$72,IF('Mod3 Grades'!AN72&lt;=GRADING!$J$73,GRADING!$C$73,IF('Mod3 Grades'!AN72&lt;=GRADING!$J$74,GRADING!$C$74,IF('Mod3 Grades'!AN72&lt;=GRADING!$J$75,GRADING!$C$75,IF('Mod3 Grades'!AN72&lt;=GRADING!$J$76,GRADING!$C$76,IF('Mod3 Grades'!AN72&lt;=GRADING!$J$77,GRADING!$C$77,IF('Mod3 Grades'!AN72&lt;=GRADING!$J$78,GRADING!$C$78,IF('Mod3 Grades'!AN72&lt;=GRADING!$J$79,GRADING!$C$79,IF('Mod3 Grades'!AN72&lt;=GRADING!$J$80,GRADING!$J$80,GRADING!$J$81))))))))))))))))</f>
        <v>FAIL</v>
      </c>
      <c r="AP72" s="29">
        <f t="shared" ref="AP72" si="238">SUMIFS($D$120:$AL$120,$D$10:$AL$10,"Add",D72:AL72,"OK")</f>
        <v>0</v>
      </c>
      <c r="AQ72" s="29">
        <f t="shared" ref="AQ72" si="239">SUMIFS($D73:$AL73,$D$10:$AL$10,"Man",$D72:$AL72,"OK")</f>
        <v>0</v>
      </c>
      <c r="AR72" s="29">
        <f t="shared" ref="AR72" si="240">SUMIFS($D73:$AL73,$D$10:$AL$10,"Add",$D72:$AL72,"OK")</f>
        <v>0</v>
      </c>
      <c r="AS72" s="29">
        <f t="shared" ref="AS72" si="241">SUMIFS($D73:$AL73,$D$10:$AL$10,"Add",$D72:$AL72,"OK",$D$13:$AL$13,"H")</f>
        <v>0</v>
      </c>
      <c r="AT72" s="29">
        <f t="shared" ref="AT72" si="242">SUMIFS($D73:$AL73,$D$10:$AL$10,"Add",$D72:$AL72,"OK",$D$13:$AL$13,"L")</f>
        <v>0</v>
      </c>
      <c r="AU72" s="151"/>
      <c r="AV72" s="29" t="str">
        <f>'Mod1 Grades'!V72</f>
        <v>No</v>
      </c>
      <c r="AW72" s="29">
        <f>IF(AV72="Achieved",'Mod1 Settings'!$S$34,IF(AV72="Disabled","n/a",0))</f>
        <v>0</v>
      </c>
      <c r="AX72" s="29" t="str">
        <f>'Mod1 Grades'!X72</f>
        <v>No</v>
      </c>
      <c r="AY72" s="29" t="str">
        <f t="shared" ref="AY72" si="243">IF(AX72="Achieved","No limit for Carrots",IF(AX72="Disabled","n/a","Carrots Limited"))</f>
        <v>Carrots Limited</v>
      </c>
      <c r="AZ72" s="29" t="str">
        <f>'Mod2 Grades'!AP72</f>
        <v>No</v>
      </c>
      <c r="BA72" s="29" t="s">
        <v>440</v>
      </c>
      <c r="BB72" s="29" t="str">
        <f>'Mod2 Grades'!AR72</f>
        <v>No</v>
      </c>
      <c r="BC72" s="29" t="s">
        <v>440</v>
      </c>
      <c r="BD72" s="29" t="str">
        <f>IF('Mod3 Settings'!$M$34=1,IF(AND(COUNTIFS($D$10:$AL$10,"Add",D67:AL67,"H",D72:AL72,"OK")=COUNTIFS($D$10:$AL$10,"Add",D67:AL67,"H"),SUM(AP72:AR72)&gt;='Mod3 Settings'!$P$34),"Achieved","No"),"Disabled")</f>
        <v>No</v>
      </c>
      <c r="BE72" s="29">
        <f>IF('Mod3 Settings'!$M$34=1,IF(BD72="Achieved",'Mod3 Settings'!$S$34,0),"n/a")</f>
        <v>0</v>
      </c>
      <c r="BF72" s="29" t="str">
        <f>IF('Mod3 Settings'!$M$35=1,IF(AN72&gt;='Mod3 Settings'!$P$35,"Achieved","No"),"Disabled")</f>
        <v>No</v>
      </c>
      <c r="BG72" s="29" t="s">
        <v>440</v>
      </c>
      <c r="BH72" s="29" t="s">
        <v>440</v>
      </c>
      <c r="BI72" s="29" t="s">
        <v>440</v>
      </c>
    </row>
    <row r="73" spans="1:61" ht="18" customHeight="1" x14ac:dyDescent="0.25">
      <c r="A73" s="192"/>
      <c r="B73" s="194"/>
      <c r="C73" s="135" t="s">
        <v>309</v>
      </c>
      <c r="D73" s="51"/>
      <c r="E73" s="51"/>
      <c r="F73" s="51"/>
      <c r="G73" s="51"/>
      <c r="H73" s="51"/>
      <c r="I73" s="51"/>
      <c r="J73" s="51"/>
      <c r="K73" s="51"/>
      <c r="L73" s="51"/>
      <c r="M73" s="51"/>
      <c r="N73" s="51"/>
      <c r="O73" s="51"/>
      <c r="P73" s="51"/>
      <c r="Q73" s="51"/>
      <c r="R73" s="51"/>
      <c r="S73" s="51"/>
      <c r="T73" s="51"/>
      <c r="U73" s="51"/>
      <c r="V73" s="51"/>
      <c r="W73" s="51"/>
      <c r="X73" s="52"/>
      <c r="Y73" s="52"/>
      <c r="Z73" s="52"/>
      <c r="AA73" s="52"/>
      <c r="AB73" s="52"/>
      <c r="AC73" s="52"/>
      <c r="AD73" s="52"/>
      <c r="AE73" s="52"/>
      <c r="AF73" s="52"/>
      <c r="AG73" s="52"/>
      <c r="AH73" s="52"/>
      <c r="AI73" s="52"/>
      <c r="AJ73" s="52"/>
      <c r="AK73" s="52"/>
      <c r="AL73" s="52"/>
      <c r="AM73" s="138">
        <f t="shared" ref="AM73" si="244">SUM(N73:AL73)</f>
        <v>0</v>
      </c>
    </row>
    <row r="74" spans="1:61" ht="18" customHeight="1" x14ac:dyDescent="0.25">
      <c r="A74" s="191">
        <f>StudentsSummary!$B39</f>
        <v>29</v>
      </c>
      <c r="B74" s="193" t="str">
        <f>_xlfn.CONCAT(StudentsSummary!$C39," ",StudentsSummary!$D39)</f>
        <v>Surname29 Name29</v>
      </c>
      <c r="C74" s="135" t="s">
        <v>308</v>
      </c>
      <c r="D74" s="51"/>
      <c r="E74" s="51"/>
      <c r="F74" s="51"/>
      <c r="G74" s="51"/>
      <c r="H74" s="51"/>
      <c r="I74" s="51"/>
      <c r="J74" s="51"/>
      <c r="K74" s="51"/>
      <c r="L74" s="51"/>
      <c r="M74" s="51"/>
      <c r="N74" s="51"/>
      <c r="O74" s="51"/>
      <c r="P74" s="51"/>
      <c r="Q74" s="51"/>
      <c r="R74" s="51"/>
      <c r="S74" s="51"/>
      <c r="T74" s="51"/>
      <c r="U74" s="51"/>
      <c r="V74" s="51"/>
      <c r="W74" s="51"/>
      <c r="X74" s="52"/>
      <c r="Y74" s="52"/>
      <c r="Z74" s="52"/>
      <c r="AA74" s="52"/>
      <c r="AB74" s="52"/>
      <c r="AC74" s="52"/>
      <c r="AD74" s="52"/>
      <c r="AE74" s="52"/>
      <c r="AF74" s="52"/>
      <c r="AG74" s="52"/>
      <c r="AH74" s="52"/>
      <c r="AI74" s="52"/>
      <c r="AJ74" s="52"/>
      <c r="AK74" s="52"/>
      <c r="AL74" s="52"/>
      <c r="AM74" s="138" t="str">
        <f t="shared" ref="AM74" si="245">IF(COUNTIFS($D$10:$AL$10,"Man",D74:AL74,"OK")=COUNTIF($D$10:$AL$10,"Man"),"PASS","FAIL")</f>
        <v>FAIL</v>
      </c>
      <c r="AN74" s="138">
        <f t="shared" ref="AN74" si="246">SUM(AP74,AQ74,AR74,AU74,AW74,BA74,BC74,BE74,BG74,BI74)</f>
        <v>0</v>
      </c>
      <c r="AO74" s="138" t="str">
        <f>IF($AM74&lt;&gt;"PASS","FAIL",IF(AN74&gt;GRADING!$D$60,GRADING!$D$63,IF('Mod3 Grades'!AN74&lt;=GRADING!$J$67,GRADING!$C$67,IF('Mod3 Grades'!AN74&lt;=GRADING!$J$68,GRADING!$C$68,IF('Mod3 Grades'!AN74&lt;=GRADING!$J$69,GRADING!$C$69,IF('Mod3 Grades'!AN74&lt;=GRADING!$J$70,GRADING!$C$70,IF('Mod3 Grades'!AN74&lt;=GRADING!$J$71,GRADING!$C$71,IF('Mod3 Grades'!AN74&lt;=GRADING!$J$72,GRADING!$C$72,IF('Mod3 Grades'!AN74&lt;=GRADING!$J$73,GRADING!$C$73,IF('Mod3 Grades'!AN74&lt;=GRADING!$J$74,GRADING!$C$74,IF('Mod3 Grades'!AN74&lt;=GRADING!$J$75,GRADING!$C$75,IF('Mod3 Grades'!AN74&lt;=GRADING!$J$76,GRADING!$C$76,IF('Mod3 Grades'!AN74&lt;=GRADING!$J$77,GRADING!$C$77,IF('Mod3 Grades'!AN74&lt;=GRADING!$J$78,GRADING!$C$78,IF('Mod3 Grades'!AN74&lt;=GRADING!$J$79,GRADING!$C$79,IF('Mod3 Grades'!AN74&lt;=GRADING!$J$80,GRADING!$J$80,GRADING!$J$81))))))))))))))))</f>
        <v>FAIL</v>
      </c>
      <c r="AP74" s="29">
        <f t="shared" ref="AP74" si="247">SUMIFS($D$120:$AL$120,$D$10:$AL$10,"Add",D74:AL74,"OK")</f>
        <v>0</v>
      </c>
      <c r="AQ74" s="29">
        <f t="shared" ref="AQ74" si="248">SUMIFS($D75:$AL75,$D$10:$AL$10,"Man",$D74:$AL74,"OK")</f>
        <v>0</v>
      </c>
      <c r="AR74" s="29">
        <f t="shared" ref="AR74" si="249">SUMIFS($D75:$AL75,$D$10:$AL$10,"Add",$D74:$AL74,"OK")</f>
        <v>0</v>
      </c>
      <c r="AS74" s="29">
        <f t="shared" ref="AS74" si="250">SUMIFS($D75:$AL75,$D$10:$AL$10,"Add",$D74:$AL74,"OK",$D$13:$AL$13,"H")</f>
        <v>0</v>
      </c>
      <c r="AT74" s="29">
        <f t="shared" ref="AT74" si="251">SUMIFS($D75:$AL75,$D$10:$AL$10,"Add",$D74:$AL74,"OK",$D$13:$AL$13,"L")</f>
        <v>0</v>
      </c>
      <c r="AU74" s="151"/>
      <c r="AV74" s="29" t="str">
        <f>'Mod1 Grades'!V74</f>
        <v>No</v>
      </c>
      <c r="AW74" s="29">
        <f>IF(AV74="Achieved",'Mod1 Settings'!$S$34,IF(AV74="Disabled","n/a",0))</f>
        <v>0</v>
      </c>
      <c r="AX74" s="29" t="str">
        <f>'Mod1 Grades'!X74</f>
        <v>No</v>
      </c>
      <c r="AY74" s="29" t="str">
        <f t="shared" ref="AY74" si="252">IF(AX74="Achieved","No limit for Carrots",IF(AX74="Disabled","n/a","Carrots Limited"))</f>
        <v>Carrots Limited</v>
      </c>
      <c r="AZ74" s="29" t="str">
        <f>'Mod2 Grades'!AP74</f>
        <v>No</v>
      </c>
      <c r="BA74" s="29" t="s">
        <v>440</v>
      </c>
      <c r="BB74" s="29" t="str">
        <f>'Mod2 Grades'!AR74</f>
        <v>No</v>
      </c>
      <c r="BC74" s="29" t="s">
        <v>440</v>
      </c>
      <c r="BD74" s="29" t="str">
        <f>IF('Mod3 Settings'!$M$34=1,IF(AND(COUNTIFS($D$10:$AL$10,"Add",D69:AL69,"H",D74:AL74,"OK")=COUNTIFS($D$10:$AL$10,"Add",D69:AL69,"H"),SUM(AP74:AR74)&gt;='Mod3 Settings'!$P$34),"Achieved","No"),"Disabled")</f>
        <v>No</v>
      </c>
      <c r="BE74" s="29">
        <f>IF('Mod3 Settings'!$M$34=1,IF(BD74="Achieved",'Mod3 Settings'!$S$34,0),"n/a")</f>
        <v>0</v>
      </c>
      <c r="BF74" s="29" t="str">
        <f>IF('Mod3 Settings'!$M$35=1,IF(AN74&gt;='Mod3 Settings'!$P$35,"Achieved","No"),"Disabled")</f>
        <v>No</v>
      </c>
      <c r="BG74" s="29" t="s">
        <v>440</v>
      </c>
      <c r="BH74" s="29" t="s">
        <v>440</v>
      </c>
      <c r="BI74" s="29" t="s">
        <v>440</v>
      </c>
    </row>
    <row r="75" spans="1:61" ht="18" customHeight="1" x14ac:dyDescent="0.25">
      <c r="A75" s="192"/>
      <c r="B75" s="194"/>
      <c r="C75" s="135" t="s">
        <v>309</v>
      </c>
      <c r="D75" s="51"/>
      <c r="E75" s="51"/>
      <c r="F75" s="51"/>
      <c r="G75" s="51"/>
      <c r="H75" s="51"/>
      <c r="I75" s="51"/>
      <c r="J75" s="51"/>
      <c r="K75" s="51"/>
      <c r="L75" s="51"/>
      <c r="M75" s="51"/>
      <c r="N75" s="51"/>
      <c r="O75" s="51"/>
      <c r="P75" s="51"/>
      <c r="Q75" s="51"/>
      <c r="R75" s="51"/>
      <c r="S75" s="51"/>
      <c r="T75" s="51"/>
      <c r="U75" s="51"/>
      <c r="V75" s="51"/>
      <c r="W75" s="51"/>
      <c r="X75" s="52"/>
      <c r="Y75" s="52"/>
      <c r="Z75" s="52"/>
      <c r="AA75" s="52"/>
      <c r="AB75" s="52"/>
      <c r="AC75" s="52"/>
      <c r="AD75" s="52"/>
      <c r="AE75" s="52"/>
      <c r="AF75" s="52"/>
      <c r="AG75" s="52"/>
      <c r="AH75" s="52"/>
      <c r="AI75" s="52"/>
      <c r="AJ75" s="52"/>
      <c r="AK75" s="52"/>
      <c r="AL75" s="52"/>
      <c r="AM75" s="138">
        <f t="shared" ref="AM75" si="253">SUM(N75:AL75)</f>
        <v>0</v>
      </c>
    </row>
    <row r="76" spans="1:61" ht="18" customHeight="1" x14ac:dyDescent="0.25">
      <c r="A76" s="191">
        <f>StudentsSummary!$B40</f>
        <v>30</v>
      </c>
      <c r="B76" s="193" t="str">
        <f>_xlfn.CONCAT(StudentsSummary!$C40," ",StudentsSummary!$D40)</f>
        <v>Surname30 Name30</v>
      </c>
      <c r="C76" s="135" t="s">
        <v>308</v>
      </c>
      <c r="D76" s="51"/>
      <c r="E76" s="51"/>
      <c r="F76" s="51"/>
      <c r="G76" s="51"/>
      <c r="H76" s="51"/>
      <c r="I76" s="51"/>
      <c r="J76" s="51"/>
      <c r="K76" s="51"/>
      <c r="L76" s="51"/>
      <c r="M76" s="51"/>
      <c r="N76" s="51"/>
      <c r="O76" s="51"/>
      <c r="P76" s="51"/>
      <c r="Q76" s="51"/>
      <c r="R76" s="51"/>
      <c r="S76" s="51"/>
      <c r="T76" s="51"/>
      <c r="U76" s="51"/>
      <c r="V76" s="51"/>
      <c r="W76" s="51"/>
      <c r="X76" s="52"/>
      <c r="Y76" s="52"/>
      <c r="Z76" s="52"/>
      <c r="AA76" s="52"/>
      <c r="AB76" s="52"/>
      <c r="AC76" s="52"/>
      <c r="AD76" s="52"/>
      <c r="AE76" s="52"/>
      <c r="AF76" s="52"/>
      <c r="AG76" s="52"/>
      <c r="AH76" s="52"/>
      <c r="AI76" s="52"/>
      <c r="AJ76" s="52"/>
      <c r="AK76" s="52"/>
      <c r="AL76" s="52"/>
      <c r="AM76" s="138" t="str">
        <f t="shared" ref="AM76" si="254">IF(COUNTIFS($D$10:$AL$10,"Man",D76:AL76,"OK")=COUNTIF($D$10:$AL$10,"Man"),"PASS","FAIL")</f>
        <v>FAIL</v>
      </c>
      <c r="AN76" s="138">
        <f t="shared" ref="AN76" si="255">SUM(AP76,AQ76,AR76,AU76,AW76,BA76,BC76,BE76,BG76,BI76)</f>
        <v>0</v>
      </c>
      <c r="AO76" s="138" t="str">
        <f>IF($AM76&lt;&gt;"PASS","FAIL",IF(AN76&gt;GRADING!$D$60,GRADING!$D$63,IF('Mod3 Grades'!AN76&lt;=GRADING!$J$67,GRADING!$C$67,IF('Mod3 Grades'!AN76&lt;=GRADING!$J$68,GRADING!$C$68,IF('Mod3 Grades'!AN76&lt;=GRADING!$J$69,GRADING!$C$69,IF('Mod3 Grades'!AN76&lt;=GRADING!$J$70,GRADING!$C$70,IF('Mod3 Grades'!AN76&lt;=GRADING!$J$71,GRADING!$C$71,IF('Mod3 Grades'!AN76&lt;=GRADING!$J$72,GRADING!$C$72,IF('Mod3 Grades'!AN76&lt;=GRADING!$J$73,GRADING!$C$73,IF('Mod3 Grades'!AN76&lt;=GRADING!$J$74,GRADING!$C$74,IF('Mod3 Grades'!AN76&lt;=GRADING!$J$75,GRADING!$C$75,IF('Mod3 Grades'!AN76&lt;=GRADING!$J$76,GRADING!$C$76,IF('Mod3 Grades'!AN76&lt;=GRADING!$J$77,GRADING!$C$77,IF('Mod3 Grades'!AN76&lt;=GRADING!$J$78,GRADING!$C$78,IF('Mod3 Grades'!AN76&lt;=GRADING!$J$79,GRADING!$C$79,IF('Mod3 Grades'!AN76&lt;=GRADING!$J$80,GRADING!$J$80,GRADING!$J$81))))))))))))))))</f>
        <v>FAIL</v>
      </c>
      <c r="AP76" s="29">
        <f t="shared" ref="AP76" si="256">SUMIFS($D$120:$AL$120,$D$10:$AL$10,"Add",D76:AL76,"OK")</f>
        <v>0</v>
      </c>
      <c r="AQ76" s="29">
        <f t="shared" ref="AQ76" si="257">SUMIFS($D77:$AL77,$D$10:$AL$10,"Man",$D76:$AL76,"OK")</f>
        <v>0</v>
      </c>
      <c r="AR76" s="29">
        <f t="shared" ref="AR76" si="258">SUMIFS($D77:$AL77,$D$10:$AL$10,"Add",$D76:$AL76,"OK")</f>
        <v>0</v>
      </c>
      <c r="AS76" s="29">
        <f t="shared" ref="AS76" si="259">SUMIFS($D77:$AL77,$D$10:$AL$10,"Add",$D76:$AL76,"OK",$D$13:$AL$13,"H")</f>
        <v>0</v>
      </c>
      <c r="AT76" s="29">
        <f t="shared" ref="AT76" si="260">SUMIFS($D77:$AL77,$D$10:$AL$10,"Add",$D76:$AL76,"OK",$D$13:$AL$13,"L")</f>
        <v>0</v>
      </c>
      <c r="AU76" s="151"/>
      <c r="AV76" s="29" t="str">
        <f>'Mod1 Grades'!V76</f>
        <v>No</v>
      </c>
      <c r="AW76" s="29">
        <f>IF(AV76="Achieved",'Mod1 Settings'!$S$34,IF(AV76="Disabled","n/a",0))</f>
        <v>0</v>
      </c>
      <c r="AX76" s="29" t="str">
        <f>'Mod1 Grades'!X76</f>
        <v>No</v>
      </c>
      <c r="AY76" s="29" t="str">
        <f t="shared" ref="AY76" si="261">IF(AX76="Achieved","No limit for Carrots",IF(AX76="Disabled","n/a","Carrots Limited"))</f>
        <v>Carrots Limited</v>
      </c>
      <c r="AZ76" s="29" t="str">
        <f>'Mod2 Grades'!AP76</f>
        <v>No</v>
      </c>
      <c r="BA76" s="29" t="s">
        <v>440</v>
      </c>
      <c r="BB76" s="29" t="str">
        <f>'Mod2 Grades'!AR76</f>
        <v>No</v>
      </c>
      <c r="BC76" s="29" t="s">
        <v>440</v>
      </c>
      <c r="BD76" s="29" t="str">
        <f>IF('Mod3 Settings'!$M$34=1,IF(AND(COUNTIFS($D$10:$AL$10,"Add",D71:AL71,"H",D76:AL76,"OK")=COUNTIFS($D$10:$AL$10,"Add",D71:AL71,"H"),SUM(AP76:AR76)&gt;='Mod3 Settings'!$P$34),"Achieved","No"),"Disabled")</f>
        <v>No</v>
      </c>
      <c r="BE76" s="29">
        <f>IF('Mod3 Settings'!$M$34=1,IF(BD76="Achieved",'Mod3 Settings'!$S$34,0),"n/a")</f>
        <v>0</v>
      </c>
      <c r="BF76" s="29" t="str">
        <f>IF('Mod3 Settings'!$M$35=1,IF(AN76&gt;='Mod3 Settings'!$P$35,"Achieved","No"),"Disabled")</f>
        <v>No</v>
      </c>
      <c r="BG76" s="29" t="s">
        <v>440</v>
      </c>
      <c r="BH76" s="29" t="s">
        <v>440</v>
      </c>
      <c r="BI76" s="29" t="s">
        <v>440</v>
      </c>
    </row>
    <row r="77" spans="1:61" ht="18" customHeight="1" x14ac:dyDescent="0.25">
      <c r="A77" s="192"/>
      <c r="B77" s="194"/>
      <c r="C77" s="135" t="s">
        <v>309</v>
      </c>
      <c r="D77" s="51"/>
      <c r="E77" s="51"/>
      <c r="F77" s="51"/>
      <c r="G77" s="51"/>
      <c r="H77" s="51"/>
      <c r="I77" s="51"/>
      <c r="J77" s="51"/>
      <c r="K77" s="51"/>
      <c r="L77" s="51"/>
      <c r="M77" s="51"/>
      <c r="N77" s="51"/>
      <c r="O77" s="51"/>
      <c r="P77" s="51"/>
      <c r="Q77" s="51"/>
      <c r="R77" s="51"/>
      <c r="S77" s="51"/>
      <c r="T77" s="51"/>
      <c r="U77" s="51"/>
      <c r="V77" s="51"/>
      <c r="W77" s="51"/>
      <c r="X77" s="52"/>
      <c r="Y77" s="52"/>
      <c r="Z77" s="52"/>
      <c r="AA77" s="52"/>
      <c r="AB77" s="52"/>
      <c r="AC77" s="52"/>
      <c r="AD77" s="52"/>
      <c r="AE77" s="52"/>
      <c r="AF77" s="52"/>
      <c r="AG77" s="52"/>
      <c r="AH77" s="52"/>
      <c r="AI77" s="52"/>
      <c r="AJ77" s="52"/>
      <c r="AK77" s="52"/>
      <c r="AL77" s="52"/>
      <c r="AM77" s="138">
        <f t="shared" ref="AM77" si="262">SUM(N77:AL77)</f>
        <v>0</v>
      </c>
    </row>
    <row r="78" spans="1:61" ht="18" customHeight="1" x14ac:dyDescent="0.25">
      <c r="A78" s="191">
        <f>StudentsSummary!$B41</f>
        <v>31</v>
      </c>
      <c r="B78" s="193" t="str">
        <f>_xlfn.CONCAT(StudentsSummary!$C41," ",StudentsSummary!$D41)</f>
        <v>Surname31 Name31</v>
      </c>
      <c r="C78" s="135" t="s">
        <v>308</v>
      </c>
      <c r="D78" s="51"/>
      <c r="E78" s="51"/>
      <c r="F78" s="51"/>
      <c r="G78" s="51"/>
      <c r="H78" s="51"/>
      <c r="I78" s="51"/>
      <c r="J78" s="51"/>
      <c r="K78" s="51"/>
      <c r="L78" s="51"/>
      <c r="M78" s="51"/>
      <c r="N78" s="51"/>
      <c r="O78" s="51"/>
      <c r="P78" s="51"/>
      <c r="Q78" s="51"/>
      <c r="R78" s="51"/>
      <c r="S78" s="51"/>
      <c r="T78" s="51"/>
      <c r="U78" s="51"/>
      <c r="V78" s="51"/>
      <c r="W78" s="51"/>
      <c r="X78" s="52"/>
      <c r="Y78" s="52"/>
      <c r="Z78" s="52"/>
      <c r="AA78" s="52"/>
      <c r="AB78" s="52"/>
      <c r="AC78" s="52"/>
      <c r="AD78" s="52"/>
      <c r="AE78" s="52"/>
      <c r="AF78" s="52"/>
      <c r="AG78" s="52"/>
      <c r="AH78" s="52"/>
      <c r="AI78" s="52"/>
      <c r="AJ78" s="52"/>
      <c r="AK78" s="52"/>
      <c r="AL78" s="52"/>
      <c r="AM78" s="138" t="str">
        <f t="shared" ref="AM78" si="263">IF(COUNTIFS($D$10:$AL$10,"Man",D78:AL78,"OK")=COUNTIF($D$10:$AL$10,"Man"),"PASS","FAIL")</f>
        <v>FAIL</v>
      </c>
      <c r="AN78" s="138">
        <f t="shared" ref="AN78" si="264">SUM(AP78,AQ78,AR78,AU78,AW78,BA78,BC78,BE78,BG78,BI78)</f>
        <v>0</v>
      </c>
      <c r="AO78" s="138" t="str">
        <f>IF($AM78&lt;&gt;"PASS","FAIL",IF(AN78&gt;GRADING!$D$60,GRADING!$D$63,IF('Mod3 Grades'!AN78&lt;=GRADING!$J$67,GRADING!$C$67,IF('Mod3 Grades'!AN78&lt;=GRADING!$J$68,GRADING!$C$68,IF('Mod3 Grades'!AN78&lt;=GRADING!$J$69,GRADING!$C$69,IF('Mod3 Grades'!AN78&lt;=GRADING!$J$70,GRADING!$C$70,IF('Mod3 Grades'!AN78&lt;=GRADING!$J$71,GRADING!$C$71,IF('Mod3 Grades'!AN78&lt;=GRADING!$J$72,GRADING!$C$72,IF('Mod3 Grades'!AN78&lt;=GRADING!$J$73,GRADING!$C$73,IF('Mod3 Grades'!AN78&lt;=GRADING!$J$74,GRADING!$C$74,IF('Mod3 Grades'!AN78&lt;=GRADING!$J$75,GRADING!$C$75,IF('Mod3 Grades'!AN78&lt;=GRADING!$J$76,GRADING!$C$76,IF('Mod3 Grades'!AN78&lt;=GRADING!$J$77,GRADING!$C$77,IF('Mod3 Grades'!AN78&lt;=GRADING!$J$78,GRADING!$C$78,IF('Mod3 Grades'!AN78&lt;=GRADING!$J$79,GRADING!$C$79,IF('Mod3 Grades'!AN78&lt;=GRADING!$J$80,GRADING!$J$80,GRADING!$J$81))))))))))))))))</f>
        <v>FAIL</v>
      </c>
      <c r="AP78" s="29">
        <f t="shared" ref="AP78" si="265">SUMIFS($D$120:$AL$120,$D$10:$AL$10,"Add",D78:AL78,"OK")</f>
        <v>0</v>
      </c>
      <c r="AQ78" s="29">
        <f t="shared" ref="AQ78" si="266">SUMIFS($D79:$AL79,$D$10:$AL$10,"Man",$D78:$AL78,"OK")</f>
        <v>0</v>
      </c>
      <c r="AR78" s="29">
        <f t="shared" ref="AR78" si="267">SUMIFS($D79:$AL79,$D$10:$AL$10,"Add",$D78:$AL78,"OK")</f>
        <v>0</v>
      </c>
      <c r="AS78" s="29">
        <f t="shared" ref="AS78" si="268">SUMIFS($D79:$AL79,$D$10:$AL$10,"Add",$D78:$AL78,"OK",$D$13:$AL$13,"H")</f>
        <v>0</v>
      </c>
      <c r="AT78" s="29">
        <f t="shared" ref="AT78" si="269">SUMIFS($D79:$AL79,$D$10:$AL$10,"Add",$D78:$AL78,"OK",$D$13:$AL$13,"L")</f>
        <v>0</v>
      </c>
      <c r="AU78" s="151"/>
      <c r="AV78" s="29" t="str">
        <f>'Mod1 Grades'!V78</f>
        <v>No</v>
      </c>
      <c r="AW78" s="29">
        <f>IF(AV78="Achieved",'Mod1 Settings'!$S$34,IF(AV78="Disabled","n/a",0))</f>
        <v>0</v>
      </c>
      <c r="AX78" s="29" t="str">
        <f>'Mod1 Grades'!X78</f>
        <v>No</v>
      </c>
      <c r="AY78" s="29" t="str">
        <f t="shared" ref="AY78" si="270">IF(AX78="Achieved","No limit for Carrots",IF(AX78="Disabled","n/a","Carrots Limited"))</f>
        <v>Carrots Limited</v>
      </c>
      <c r="AZ78" s="29" t="str">
        <f>'Mod2 Grades'!AP78</f>
        <v>No</v>
      </c>
      <c r="BA78" s="29" t="s">
        <v>440</v>
      </c>
      <c r="BB78" s="29" t="str">
        <f>'Mod2 Grades'!AR78</f>
        <v>No</v>
      </c>
      <c r="BC78" s="29" t="s">
        <v>440</v>
      </c>
      <c r="BD78" s="29" t="str">
        <f>IF('Mod3 Settings'!$M$34=1,IF(AND(COUNTIFS($D$10:$AL$10,"Add",D73:AL73,"H",D78:AL78,"OK")=COUNTIFS($D$10:$AL$10,"Add",D73:AL73,"H"),SUM(AP78:AR78)&gt;='Mod3 Settings'!$P$34),"Achieved","No"),"Disabled")</f>
        <v>No</v>
      </c>
      <c r="BE78" s="29">
        <f>IF('Mod3 Settings'!$M$34=1,IF(BD78="Achieved",'Mod3 Settings'!$S$34,0),"n/a")</f>
        <v>0</v>
      </c>
      <c r="BF78" s="29" t="str">
        <f>IF('Mod3 Settings'!$M$35=1,IF(AN78&gt;='Mod3 Settings'!$P$35,"Achieved","No"),"Disabled")</f>
        <v>No</v>
      </c>
      <c r="BG78" s="29" t="s">
        <v>440</v>
      </c>
      <c r="BH78" s="29" t="s">
        <v>440</v>
      </c>
      <c r="BI78" s="29" t="s">
        <v>440</v>
      </c>
    </row>
    <row r="79" spans="1:61" ht="18" customHeight="1" x14ac:dyDescent="0.25">
      <c r="A79" s="192"/>
      <c r="B79" s="194"/>
      <c r="C79" s="135" t="s">
        <v>309</v>
      </c>
      <c r="D79" s="51"/>
      <c r="E79" s="51"/>
      <c r="F79" s="51"/>
      <c r="G79" s="51"/>
      <c r="H79" s="51"/>
      <c r="I79" s="51"/>
      <c r="J79" s="51"/>
      <c r="K79" s="51"/>
      <c r="L79" s="51"/>
      <c r="M79" s="51"/>
      <c r="N79" s="51"/>
      <c r="O79" s="51"/>
      <c r="P79" s="51"/>
      <c r="Q79" s="51"/>
      <c r="R79" s="51"/>
      <c r="S79" s="51"/>
      <c r="T79" s="51"/>
      <c r="U79" s="51"/>
      <c r="V79" s="51"/>
      <c r="W79" s="51"/>
      <c r="X79" s="52"/>
      <c r="Y79" s="52"/>
      <c r="Z79" s="52"/>
      <c r="AA79" s="52"/>
      <c r="AB79" s="52"/>
      <c r="AC79" s="52"/>
      <c r="AD79" s="52"/>
      <c r="AE79" s="52"/>
      <c r="AF79" s="52"/>
      <c r="AG79" s="52"/>
      <c r="AH79" s="52"/>
      <c r="AI79" s="52"/>
      <c r="AJ79" s="52"/>
      <c r="AK79" s="52"/>
      <c r="AL79" s="52"/>
      <c r="AM79" s="138">
        <f t="shared" ref="AM79" si="271">SUM(N79:AL79)</f>
        <v>0</v>
      </c>
    </row>
    <row r="80" spans="1:61" ht="18" customHeight="1" x14ac:dyDescent="0.25">
      <c r="A80" s="191">
        <f>StudentsSummary!$B42</f>
        <v>32</v>
      </c>
      <c r="B80" s="193" t="str">
        <f>_xlfn.CONCAT(StudentsSummary!$C42," ",StudentsSummary!$D42)</f>
        <v>Surname32 Name32</v>
      </c>
      <c r="C80" s="135" t="s">
        <v>308</v>
      </c>
      <c r="D80" s="51"/>
      <c r="E80" s="51"/>
      <c r="F80" s="51"/>
      <c r="G80" s="51"/>
      <c r="H80" s="51"/>
      <c r="I80" s="51"/>
      <c r="J80" s="51"/>
      <c r="K80" s="51"/>
      <c r="L80" s="51"/>
      <c r="M80" s="51"/>
      <c r="N80" s="51"/>
      <c r="O80" s="51"/>
      <c r="P80" s="51"/>
      <c r="Q80" s="51"/>
      <c r="R80" s="51"/>
      <c r="S80" s="51"/>
      <c r="T80" s="51"/>
      <c r="U80" s="51"/>
      <c r="V80" s="51"/>
      <c r="W80" s="51"/>
      <c r="X80" s="52"/>
      <c r="Y80" s="52"/>
      <c r="Z80" s="52"/>
      <c r="AA80" s="52"/>
      <c r="AB80" s="52"/>
      <c r="AC80" s="52"/>
      <c r="AD80" s="52"/>
      <c r="AE80" s="52"/>
      <c r="AF80" s="52"/>
      <c r="AG80" s="52"/>
      <c r="AH80" s="52"/>
      <c r="AI80" s="52"/>
      <c r="AJ80" s="52"/>
      <c r="AK80" s="52"/>
      <c r="AL80" s="52"/>
      <c r="AM80" s="138" t="str">
        <f t="shared" ref="AM80" si="272">IF(COUNTIFS($D$10:$AL$10,"Man",D80:AL80,"OK")=COUNTIF($D$10:$AL$10,"Man"),"PASS","FAIL")</f>
        <v>FAIL</v>
      </c>
      <c r="AN80" s="138">
        <f t="shared" ref="AN80" si="273">SUM(AP80,AQ80,AR80,AU80,AW80,BA80,BC80,BE80,BG80,BI80)</f>
        <v>0</v>
      </c>
      <c r="AO80" s="138" t="str">
        <f>IF($AM80&lt;&gt;"PASS","FAIL",IF(AN80&gt;GRADING!$D$60,GRADING!$D$63,IF('Mod3 Grades'!AN80&lt;=GRADING!$J$67,GRADING!$C$67,IF('Mod3 Grades'!AN80&lt;=GRADING!$J$68,GRADING!$C$68,IF('Mod3 Grades'!AN80&lt;=GRADING!$J$69,GRADING!$C$69,IF('Mod3 Grades'!AN80&lt;=GRADING!$J$70,GRADING!$C$70,IF('Mod3 Grades'!AN80&lt;=GRADING!$J$71,GRADING!$C$71,IF('Mod3 Grades'!AN80&lt;=GRADING!$J$72,GRADING!$C$72,IF('Mod3 Grades'!AN80&lt;=GRADING!$J$73,GRADING!$C$73,IF('Mod3 Grades'!AN80&lt;=GRADING!$J$74,GRADING!$C$74,IF('Mod3 Grades'!AN80&lt;=GRADING!$J$75,GRADING!$C$75,IF('Mod3 Grades'!AN80&lt;=GRADING!$J$76,GRADING!$C$76,IF('Mod3 Grades'!AN80&lt;=GRADING!$J$77,GRADING!$C$77,IF('Mod3 Grades'!AN80&lt;=GRADING!$J$78,GRADING!$C$78,IF('Mod3 Grades'!AN80&lt;=GRADING!$J$79,GRADING!$C$79,IF('Mod3 Grades'!AN80&lt;=GRADING!$J$80,GRADING!$J$80,GRADING!$J$81))))))))))))))))</f>
        <v>FAIL</v>
      </c>
      <c r="AP80" s="29">
        <f t="shared" ref="AP80" si="274">SUMIFS($D$120:$AL$120,$D$10:$AL$10,"Add",D80:AL80,"OK")</f>
        <v>0</v>
      </c>
      <c r="AQ80" s="29">
        <f t="shared" ref="AQ80" si="275">SUMIFS($D81:$AL81,$D$10:$AL$10,"Man",$D80:$AL80,"OK")</f>
        <v>0</v>
      </c>
      <c r="AR80" s="29">
        <f t="shared" ref="AR80" si="276">SUMIFS($D81:$AL81,$D$10:$AL$10,"Add",$D80:$AL80,"OK")</f>
        <v>0</v>
      </c>
      <c r="AS80" s="29">
        <f t="shared" ref="AS80" si="277">SUMIFS($D81:$AL81,$D$10:$AL$10,"Add",$D80:$AL80,"OK",$D$13:$AL$13,"H")</f>
        <v>0</v>
      </c>
      <c r="AT80" s="29">
        <f t="shared" ref="AT80" si="278">SUMIFS($D81:$AL81,$D$10:$AL$10,"Add",$D80:$AL80,"OK",$D$13:$AL$13,"L")</f>
        <v>0</v>
      </c>
      <c r="AU80" s="151"/>
      <c r="AV80" s="29" t="str">
        <f>'Mod1 Grades'!V80</f>
        <v>No</v>
      </c>
      <c r="AW80" s="29">
        <f>IF(AV80="Achieved",'Mod1 Settings'!$S$34,IF(AV80="Disabled","n/a",0))</f>
        <v>0</v>
      </c>
      <c r="AX80" s="29" t="str">
        <f>'Mod1 Grades'!X80</f>
        <v>No</v>
      </c>
      <c r="AY80" s="29" t="str">
        <f t="shared" ref="AY80" si="279">IF(AX80="Achieved","No limit for Carrots",IF(AX80="Disabled","n/a","Carrots Limited"))</f>
        <v>Carrots Limited</v>
      </c>
      <c r="AZ80" s="29" t="str">
        <f>'Mod2 Grades'!AP80</f>
        <v>No</v>
      </c>
      <c r="BA80" s="29" t="s">
        <v>440</v>
      </c>
      <c r="BB80" s="29" t="str">
        <f>'Mod2 Grades'!AR80</f>
        <v>No</v>
      </c>
      <c r="BC80" s="29" t="s">
        <v>440</v>
      </c>
      <c r="BD80" s="29" t="str">
        <f>IF('Mod3 Settings'!$M$34=1,IF(AND(COUNTIFS($D$10:$AL$10,"Add",D75:AL75,"H",D80:AL80,"OK")=COUNTIFS($D$10:$AL$10,"Add",D75:AL75,"H"),SUM(AP80:AR80)&gt;='Mod3 Settings'!$P$34),"Achieved","No"),"Disabled")</f>
        <v>No</v>
      </c>
      <c r="BE80" s="29">
        <f>IF('Mod3 Settings'!$M$34=1,IF(BD80="Achieved",'Mod3 Settings'!$S$34,0),"n/a")</f>
        <v>0</v>
      </c>
      <c r="BF80" s="29" t="str">
        <f>IF('Mod3 Settings'!$M$35=1,IF(AN80&gt;='Mod3 Settings'!$P$35,"Achieved","No"),"Disabled")</f>
        <v>No</v>
      </c>
      <c r="BG80" s="29" t="s">
        <v>440</v>
      </c>
      <c r="BH80" s="29" t="s">
        <v>440</v>
      </c>
      <c r="BI80" s="29" t="s">
        <v>440</v>
      </c>
    </row>
    <row r="81" spans="1:61" ht="18" customHeight="1" x14ac:dyDescent="0.25">
      <c r="A81" s="192"/>
      <c r="B81" s="194"/>
      <c r="C81" s="135" t="s">
        <v>309</v>
      </c>
      <c r="D81" s="51"/>
      <c r="E81" s="51"/>
      <c r="F81" s="51"/>
      <c r="G81" s="51"/>
      <c r="H81" s="51"/>
      <c r="I81" s="51"/>
      <c r="J81" s="51"/>
      <c r="K81" s="51"/>
      <c r="L81" s="51"/>
      <c r="M81" s="51"/>
      <c r="N81" s="51"/>
      <c r="O81" s="51"/>
      <c r="P81" s="51"/>
      <c r="Q81" s="51"/>
      <c r="R81" s="51"/>
      <c r="S81" s="51"/>
      <c r="T81" s="51"/>
      <c r="U81" s="51"/>
      <c r="V81" s="51"/>
      <c r="W81" s="51"/>
      <c r="X81" s="52"/>
      <c r="Y81" s="52"/>
      <c r="Z81" s="52"/>
      <c r="AA81" s="52"/>
      <c r="AB81" s="52"/>
      <c r="AC81" s="52"/>
      <c r="AD81" s="52"/>
      <c r="AE81" s="52"/>
      <c r="AF81" s="52"/>
      <c r="AG81" s="52"/>
      <c r="AH81" s="52"/>
      <c r="AI81" s="52"/>
      <c r="AJ81" s="52"/>
      <c r="AK81" s="52"/>
      <c r="AL81" s="52"/>
      <c r="AM81" s="138">
        <f t="shared" ref="AM81" si="280">SUM(N81:AL81)</f>
        <v>0</v>
      </c>
    </row>
    <row r="82" spans="1:61" ht="18" customHeight="1" x14ac:dyDescent="0.25">
      <c r="A82" s="191">
        <f>StudentsSummary!$B43</f>
        <v>33</v>
      </c>
      <c r="B82" s="193" t="str">
        <f>_xlfn.CONCAT(StudentsSummary!$C43," ",StudentsSummary!$D43)</f>
        <v>Surname33 Name33</v>
      </c>
      <c r="C82" s="135" t="s">
        <v>308</v>
      </c>
      <c r="D82" s="51"/>
      <c r="E82" s="51"/>
      <c r="F82" s="51"/>
      <c r="G82" s="51"/>
      <c r="H82" s="51"/>
      <c r="I82" s="51"/>
      <c r="J82" s="51"/>
      <c r="K82" s="51"/>
      <c r="L82" s="51"/>
      <c r="M82" s="51"/>
      <c r="N82" s="51"/>
      <c r="O82" s="51"/>
      <c r="P82" s="51"/>
      <c r="Q82" s="51"/>
      <c r="R82" s="51"/>
      <c r="S82" s="51"/>
      <c r="T82" s="51"/>
      <c r="U82" s="51"/>
      <c r="V82" s="51"/>
      <c r="W82" s="51"/>
      <c r="X82" s="52"/>
      <c r="Y82" s="52"/>
      <c r="Z82" s="52"/>
      <c r="AA82" s="52"/>
      <c r="AB82" s="52"/>
      <c r="AC82" s="52"/>
      <c r="AD82" s="52"/>
      <c r="AE82" s="52"/>
      <c r="AF82" s="52"/>
      <c r="AG82" s="52"/>
      <c r="AH82" s="52"/>
      <c r="AI82" s="52"/>
      <c r="AJ82" s="52"/>
      <c r="AK82" s="52"/>
      <c r="AL82" s="52"/>
      <c r="AM82" s="138" t="str">
        <f t="shared" ref="AM82" si="281">IF(COUNTIFS($D$10:$AL$10,"Man",D82:AL82,"OK")=COUNTIF($D$10:$AL$10,"Man"),"PASS","FAIL")</f>
        <v>FAIL</v>
      </c>
      <c r="AN82" s="138">
        <f t="shared" ref="AN82" si="282">SUM(AP82,AQ82,AR82,AU82,AW82,BA82,BC82,BE82,BG82,BI82)</f>
        <v>0</v>
      </c>
      <c r="AO82" s="138" t="str">
        <f>IF($AM82&lt;&gt;"PASS","FAIL",IF(AN82&gt;GRADING!$D$60,GRADING!$D$63,IF('Mod3 Grades'!AN82&lt;=GRADING!$J$67,GRADING!$C$67,IF('Mod3 Grades'!AN82&lt;=GRADING!$J$68,GRADING!$C$68,IF('Mod3 Grades'!AN82&lt;=GRADING!$J$69,GRADING!$C$69,IF('Mod3 Grades'!AN82&lt;=GRADING!$J$70,GRADING!$C$70,IF('Mod3 Grades'!AN82&lt;=GRADING!$J$71,GRADING!$C$71,IF('Mod3 Grades'!AN82&lt;=GRADING!$J$72,GRADING!$C$72,IF('Mod3 Grades'!AN82&lt;=GRADING!$J$73,GRADING!$C$73,IF('Mod3 Grades'!AN82&lt;=GRADING!$J$74,GRADING!$C$74,IF('Mod3 Grades'!AN82&lt;=GRADING!$J$75,GRADING!$C$75,IF('Mod3 Grades'!AN82&lt;=GRADING!$J$76,GRADING!$C$76,IF('Mod3 Grades'!AN82&lt;=GRADING!$J$77,GRADING!$C$77,IF('Mod3 Grades'!AN82&lt;=GRADING!$J$78,GRADING!$C$78,IF('Mod3 Grades'!AN82&lt;=GRADING!$J$79,GRADING!$C$79,IF('Mod3 Grades'!AN82&lt;=GRADING!$J$80,GRADING!$J$80,GRADING!$J$81))))))))))))))))</f>
        <v>FAIL</v>
      </c>
      <c r="AP82" s="29">
        <f t="shared" ref="AP82" si="283">SUMIFS($D$120:$AL$120,$D$10:$AL$10,"Add",D82:AL82,"OK")</f>
        <v>0</v>
      </c>
      <c r="AQ82" s="29">
        <f t="shared" ref="AQ82" si="284">SUMIFS($D83:$AL83,$D$10:$AL$10,"Man",$D82:$AL82,"OK")</f>
        <v>0</v>
      </c>
      <c r="AR82" s="29">
        <f t="shared" ref="AR82" si="285">SUMIFS($D83:$AL83,$D$10:$AL$10,"Add",$D82:$AL82,"OK")</f>
        <v>0</v>
      </c>
      <c r="AS82" s="29">
        <f t="shared" ref="AS82" si="286">SUMIFS($D83:$AL83,$D$10:$AL$10,"Add",$D82:$AL82,"OK",$D$13:$AL$13,"H")</f>
        <v>0</v>
      </c>
      <c r="AT82" s="29">
        <f t="shared" ref="AT82" si="287">SUMIFS($D83:$AL83,$D$10:$AL$10,"Add",$D82:$AL82,"OK",$D$13:$AL$13,"L")</f>
        <v>0</v>
      </c>
      <c r="AU82" s="151"/>
      <c r="AV82" s="29" t="str">
        <f>'Mod1 Grades'!V82</f>
        <v>No</v>
      </c>
      <c r="AW82" s="29">
        <f>IF(AV82="Achieved",'Mod1 Settings'!$S$34,IF(AV82="Disabled","n/a",0))</f>
        <v>0</v>
      </c>
      <c r="AX82" s="29" t="str">
        <f>'Mod1 Grades'!X82</f>
        <v>No</v>
      </c>
      <c r="AY82" s="29" t="str">
        <f t="shared" ref="AY82" si="288">IF(AX82="Achieved","No limit for Carrots",IF(AX82="Disabled","n/a","Carrots Limited"))</f>
        <v>Carrots Limited</v>
      </c>
      <c r="AZ82" s="29" t="str">
        <f>'Mod2 Grades'!AP82</f>
        <v>No</v>
      </c>
      <c r="BA82" s="29" t="s">
        <v>440</v>
      </c>
      <c r="BB82" s="29" t="str">
        <f>'Mod2 Grades'!AR82</f>
        <v>No</v>
      </c>
      <c r="BC82" s="29" t="s">
        <v>440</v>
      </c>
      <c r="BD82" s="29" t="str">
        <f>IF('Mod3 Settings'!$M$34=1,IF(AND(COUNTIFS($D$10:$AL$10,"Add",D77:AL77,"H",D82:AL82,"OK")=COUNTIFS($D$10:$AL$10,"Add",D77:AL77,"H"),SUM(AP82:AR82)&gt;='Mod3 Settings'!$P$34),"Achieved","No"),"Disabled")</f>
        <v>No</v>
      </c>
      <c r="BE82" s="29">
        <f>IF('Mod3 Settings'!$M$34=1,IF(BD82="Achieved",'Mod3 Settings'!$S$34,0),"n/a")</f>
        <v>0</v>
      </c>
      <c r="BF82" s="29" t="str">
        <f>IF('Mod3 Settings'!$M$35=1,IF(AN82&gt;='Mod3 Settings'!$P$35,"Achieved","No"),"Disabled")</f>
        <v>No</v>
      </c>
      <c r="BG82" s="29" t="s">
        <v>440</v>
      </c>
      <c r="BH82" s="29" t="s">
        <v>440</v>
      </c>
      <c r="BI82" s="29" t="s">
        <v>440</v>
      </c>
    </row>
    <row r="83" spans="1:61" ht="18" customHeight="1" x14ac:dyDescent="0.25">
      <c r="A83" s="192"/>
      <c r="B83" s="194"/>
      <c r="C83" s="135" t="s">
        <v>309</v>
      </c>
      <c r="D83" s="51"/>
      <c r="E83" s="51"/>
      <c r="F83" s="51"/>
      <c r="G83" s="51"/>
      <c r="H83" s="51"/>
      <c r="I83" s="51"/>
      <c r="J83" s="51"/>
      <c r="K83" s="51"/>
      <c r="L83" s="51"/>
      <c r="M83" s="51"/>
      <c r="N83" s="51"/>
      <c r="O83" s="51"/>
      <c r="P83" s="51"/>
      <c r="Q83" s="51"/>
      <c r="R83" s="51"/>
      <c r="S83" s="51"/>
      <c r="T83" s="51"/>
      <c r="U83" s="51"/>
      <c r="V83" s="51"/>
      <c r="W83" s="51"/>
      <c r="X83" s="52"/>
      <c r="Y83" s="52"/>
      <c r="Z83" s="52"/>
      <c r="AA83" s="52"/>
      <c r="AB83" s="52"/>
      <c r="AC83" s="52"/>
      <c r="AD83" s="52"/>
      <c r="AE83" s="52"/>
      <c r="AF83" s="52"/>
      <c r="AG83" s="52"/>
      <c r="AH83" s="52"/>
      <c r="AI83" s="52"/>
      <c r="AJ83" s="52"/>
      <c r="AK83" s="52"/>
      <c r="AL83" s="52"/>
      <c r="AM83" s="138">
        <f t="shared" ref="AM83" si="289">SUM(N83:AL83)</f>
        <v>0</v>
      </c>
    </row>
    <row r="84" spans="1:61" ht="18" customHeight="1" x14ac:dyDescent="0.25">
      <c r="A84" s="191">
        <f>StudentsSummary!$B44</f>
        <v>34</v>
      </c>
      <c r="B84" s="193" t="str">
        <f>_xlfn.CONCAT(StudentsSummary!$C44," ",StudentsSummary!$D44)</f>
        <v>Surname34 Name34</v>
      </c>
      <c r="C84" s="135" t="s">
        <v>308</v>
      </c>
      <c r="D84" s="51"/>
      <c r="E84" s="51"/>
      <c r="F84" s="51"/>
      <c r="G84" s="51"/>
      <c r="H84" s="51"/>
      <c r="I84" s="51"/>
      <c r="J84" s="51"/>
      <c r="K84" s="51"/>
      <c r="L84" s="51"/>
      <c r="M84" s="51"/>
      <c r="N84" s="51"/>
      <c r="O84" s="51"/>
      <c r="P84" s="51"/>
      <c r="Q84" s="51"/>
      <c r="R84" s="51"/>
      <c r="S84" s="51"/>
      <c r="T84" s="51"/>
      <c r="U84" s="51"/>
      <c r="V84" s="51"/>
      <c r="W84" s="51"/>
      <c r="X84" s="52"/>
      <c r="Y84" s="52"/>
      <c r="Z84" s="52"/>
      <c r="AA84" s="52"/>
      <c r="AB84" s="52"/>
      <c r="AC84" s="52"/>
      <c r="AD84" s="52"/>
      <c r="AE84" s="52"/>
      <c r="AF84" s="52"/>
      <c r="AG84" s="52"/>
      <c r="AH84" s="52"/>
      <c r="AI84" s="52"/>
      <c r="AJ84" s="52"/>
      <c r="AK84" s="52"/>
      <c r="AL84" s="52"/>
      <c r="AM84" s="138" t="str">
        <f t="shared" ref="AM84" si="290">IF(COUNTIFS($D$10:$AL$10,"Man",D84:AL84,"OK")=COUNTIF($D$10:$AL$10,"Man"),"PASS","FAIL")</f>
        <v>FAIL</v>
      </c>
      <c r="AN84" s="138">
        <f t="shared" ref="AN84" si="291">SUM(AP84,AQ84,AR84,AU84,AW84,BA84,BC84,BE84,BG84,BI84)</f>
        <v>0</v>
      </c>
      <c r="AO84" s="138" t="str">
        <f>IF($AM84&lt;&gt;"PASS","FAIL",IF(AN84&gt;GRADING!$D$60,GRADING!$D$63,IF('Mod3 Grades'!AN84&lt;=GRADING!$J$67,GRADING!$C$67,IF('Mod3 Grades'!AN84&lt;=GRADING!$J$68,GRADING!$C$68,IF('Mod3 Grades'!AN84&lt;=GRADING!$J$69,GRADING!$C$69,IF('Mod3 Grades'!AN84&lt;=GRADING!$J$70,GRADING!$C$70,IF('Mod3 Grades'!AN84&lt;=GRADING!$J$71,GRADING!$C$71,IF('Mod3 Grades'!AN84&lt;=GRADING!$J$72,GRADING!$C$72,IF('Mod3 Grades'!AN84&lt;=GRADING!$J$73,GRADING!$C$73,IF('Mod3 Grades'!AN84&lt;=GRADING!$J$74,GRADING!$C$74,IF('Mod3 Grades'!AN84&lt;=GRADING!$J$75,GRADING!$C$75,IF('Mod3 Grades'!AN84&lt;=GRADING!$J$76,GRADING!$C$76,IF('Mod3 Grades'!AN84&lt;=GRADING!$J$77,GRADING!$C$77,IF('Mod3 Grades'!AN84&lt;=GRADING!$J$78,GRADING!$C$78,IF('Mod3 Grades'!AN84&lt;=GRADING!$J$79,GRADING!$C$79,IF('Mod3 Grades'!AN84&lt;=GRADING!$J$80,GRADING!$J$80,GRADING!$J$81))))))))))))))))</f>
        <v>FAIL</v>
      </c>
      <c r="AP84" s="29">
        <f t="shared" ref="AP84" si="292">SUMIFS($D$120:$AL$120,$D$10:$AL$10,"Add",D84:AL84,"OK")</f>
        <v>0</v>
      </c>
      <c r="AQ84" s="29">
        <f t="shared" ref="AQ84" si="293">SUMIFS($D85:$AL85,$D$10:$AL$10,"Man",$D84:$AL84,"OK")</f>
        <v>0</v>
      </c>
      <c r="AR84" s="29">
        <f t="shared" ref="AR84" si="294">SUMIFS($D85:$AL85,$D$10:$AL$10,"Add",$D84:$AL84,"OK")</f>
        <v>0</v>
      </c>
      <c r="AS84" s="29">
        <f t="shared" ref="AS84" si="295">SUMIFS($D85:$AL85,$D$10:$AL$10,"Add",$D84:$AL84,"OK",$D$13:$AL$13,"H")</f>
        <v>0</v>
      </c>
      <c r="AT84" s="29">
        <f t="shared" ref="AT84" si="296">SUMIFS($D85:$AL85,$D$10:$AL$10,"Add",$D84:$AL84,"OK",$D$13:$AL$13,"L")</f>
        <v>0</v>
      </c>
      <c r="AU84" s="151"/>
      <c r="AV84" s="29" t="str">
        <f>'Mod1 Grades'!V84</f>
        <v>No</v>
      </c>
      <c r="AW84" s="29">
        <f>IF(AV84="Achieved",'Mod1 Settings'!$S$34,IF(AV84="Disabled","n/a",0))</f>
        <v>0</v>
      </c>
      <c r="AX84" s="29" t="str">
        <f>'Mod1 Grades'!X84</f>
        <v>No</v>
      </c>
      <c r="AY84" s="29" t="str">
        <f t="shared" ref="AY84" si="297">IF(AX84="Achieved","No limit for Carrots",IF(AX84="Disabled","n/a","Carrots Limited"))</f>
        <v>Carrots Limited</v>
      </c>
      <c r="AZ84" s="29" t="str">
        <f>'Mod2 Grades'!AP84</f>
        <v>No</v>
      </c>
      <c r="BA84" s="29" t="s">
        <v>440</v>
      </c>
      <c r="BB84" s="29" t="str">
        <f>'Mod2 Grades'!AR84</f>
        <v>No</v>
      </c>
      <c r="BC84" s="29" t="s">
        <v>440</v>
      </c>
      <c r="BD84" s="29" t="str">
        <f>IF('Mod3 Settings'!$M$34=1,IF(AND(COUNTIFS($D$10:$AL$10,"Add",D79:AL79,"H",D84:AL84,"OK")=COUNTIFS($D$10:$AL$10,"Add",D79:AL79,"H"),SUM(AP84:AR84)&gt;='Mod3 Settings'!$P$34),"Achieved","No"),"Disabled")</f>
        <v>No</v>
      </c>
      <c r="BE84" s="29">
        <f>IF('Mod3 Settings'!$M$34=1,IF(BD84="Achieved",'Mod3 Settings'!$S$34,0),"n/a")</f>
        <v>0</v>
      </c>
      <c r="BF84" s="29" t="str">
        <f>IF('Mod3 Settings'!$M$35=1,IF(AN84&gt;='Mod3 Settings'!$P$35,"Achieved","No"),"Disabled")</f>
        <v>No</v>
      </c>
      <c r="BG84" s="29" t="s">
        <v>440</v>
      </c>
      <c r="BH84" s="29" t="s">
        <v>440</v>
      </c>
      <c r="BI84" s="29" t="s">
        <v>440</v>
      </c>
    </row>
    <row r="85" spans="1:61" ht="18" customHeight="1" x14ac:dyDescent="0.25">
      <c r="A85" s="192"/>
      <c r="B85" s="194"/>
      <c r="C85" s="135" t="s">
        <v>309</v>
      </c>
      <c r="D85" s="51"/>
      <c r="E85" s="51"/>
      <c r="F85" s="51"/>
      <c r="G85" s="51"/>
      <c r="H85" s="51"/>
      <c r="I85" s="51"/>
      <c r="J85" s="51"/>
      <c r="K85" s="51"/>
      <c r="L85" s="51"/>
      <c r="M85" s="51"/>
      <c r="N85" s="51"/>
      <c r="O85" s="51"/>
      <c r="P85" s="51"/>
      <c r="Q85" s="51"/>
      <c r="R85" s="51"/>
      <c r="S85" s="51"/>
      <c r="T85" s="51"/>
      <c r="U85" s="51"/>
      <c r="V85" s="51"/>
      <c r="W85" s="51"/>
      <c r="X85" s="52"/>
      <c r="Y85" s="52"/>
      <c r="Z85" s="52"/>
      <c r="AA85" s="52"/>
      <c r="AB85" s="52"/>
      <c r="AC85" s="52"/>
      <c r="AD85" s="52"/>
      <c r="AE85" s="52"/>
      <c r="AF85" s="52"/>
      <c r="AG85" s="52"/>
      <c r="AH85" s="52"/>
      <c r="AI85" s="52"/>
      <c r="AJ85" s="52"/>
      <c r="AK85" s="52"/>
      <c r="AL85" s="52"/>
      <c r="AM85" s="138">
        <f t="shared" ref="AM85" si="298">SUM(N85:AL85)</f>
        <v>0</v>
      </c>
    </row>
    <row r="86" spans="1:61" ht="18" customHeight="1" x14ac:dyDescent="0.25">
      <c r="A86" s="191">
        <f>StudentsSummary!$B45</f>
        <v>35</v>
      </c>
      <c r="B86" s="193" t="str">
        <f>_xlfn.CONCAT(StudentsSummary!$C45," ",StudentsSummary!$D45)</f>
        <v>Surname35 Name35</v>
      </c>
      <c r="C86" s="135" t="s">
        <v>308</v>
      </c>
      <c r="D86" s="51"/>
      <c r="E86" s="51"/>
      <c r="F86" s="51"/>
      <c r="G86" s="51"/>
      <c r="H86" s="51"/>
      <c r="I86" s="51"/>
      <c r="J86" s="51"/>
      <c r="K86" s="51"/>
      <c r="L86" s="51"/>
      <c r="M86" s="51"/>
      <c r="N86" s="51"/>
      <c r="O86" s="51"/>
      <c r="P86" s="51"/>
      <c r="Q86" s="51"/>
      <c r="R86" s="51"/>
      <c r="S86" s="51"/>
      <c r="T86" s="51"/>
      <c r="U86" s="51"/>
      <c r="V86" s="51"/>
      <c r="W86" s="51"/>
      <c r="X86" s="52"/>
      <c r="Y86" s="52"/>
      <c r="Z86" s="52"/>
      <c r="AA86" s="52"/>
      <c r="AB86" s="52"/>
      <c r="AC86" s="52"/>
      <c r="AD86" s="52"/>
      <c r="AE86" s="52"/>
      <c r="AF86" s="52"/>
      <c r="AG86" s="52"/>
      <c r="AH86" s="52"/>
      <c r="AI86" s="52"/>
      <c r="AJ86" s="52"/>
      <c r="AK86" s="52"/>
      <c r="AL86" s="52"/>
      <c r="AM86" s="138" t="str">
        <f t="shared" ref="AM86" si="299">IF(COUNTIFS($D$10:$AL$10,"Man",D86:AL86,"OK")=COUNTIF($D$10:$AL$10,"Man"),"PASS","FAIL")</f>
        <v>FAIL</v>
      </c>
      <c r="AN86" s="138">
        <f t="shared" ref="AN86" si="300">SUM(AP86,AQ86,AR86,AU86,AW86,BA86,BC86,BE86,BG86,BI86)</f>
        <v>0</v>
      </c>
      <c r="AO86" s="138" t="str">
        <f>IF($AM86&lt;&gt;"PASS","FAIL",IF(AN86&gt;GRADING!$D$60,GRADING!$D$63,IF('Mod3 Grades'!AN86&lt;=GRADING!$J$67,GRADING!$C$67,IF('Mod3 Grades'!AN86&lt;=GRADING!$J$68,GRADING!$C$68,IF('Mod3 Grades'!AN86&lt;=GRADING!$J$69,GRADING!$C$69,IF('Mod3 Grades'!AN86&lt;=GRADING!$J$70,GRADING!$C$70,IF('Mod3 Grades'!AN86&lt;=GRADING!$J$71,GRADING!$C$71,IF('Mod3 Grades'!AN86&lt;=GRADING!$J$72,GRADING!$C$72,IF('Mod3 Grades'!AN86&lt;=GRADING!$J$73,GRADING!$C$73,IF('Mod3 Grades'!AN86&lt;=GRADING!$J$74,GRADING!$C$74,IF('Mod3 Grades'!AN86&lt;=GRADING!$J$75,GRADING!$C$75,IF('Mod3 Grades'!AN86&lt;=GRADING!$J$76,GRADING!$C$76,IF('Mod3 Grades'!AN86&lt;=GRADING!$J$77,GRADING!$C$77,IF('Mod3 Grades'!AN86&lt;=GRADING!$J$78,GRADING!$C$78,IF('Mod3 Grades'!AN86&lt;=GRADING!$J$79,GRADING!$C$79,IF('Mod3 Grades'!AN86&lt;=GRADING!$J$80,GRADING!$J$80,GRADING!$J$81))))))))))))))))</f>
        <v>FAIL</v>
      </c>
      <c r="AP86" s="29">
        <f t="shared" ref="AP86" si="301">SUMIFS($D$120:$AL$120,$D$10:$AL$10,"Add",D86:AL86,"OK")</f>
        <v>0</v>
      </c>
      <c r="AQ86" s="29">
        <f t="shared" ref="AQ86" si="302">SUMIFS($D87:$AL87,$D$10:$AL$10,"Man",$D86:$AL86,"OK")</f>
        <v>0</v>
      </c>
      <c r="AR86" s="29">
        <f t="shared" ref="AR86" si="303">SUMIFS($D87:$AL87,$D$10:$AL$10,"Add",$D86:$AL86,"OK")</f>
        <v>0</v>
      </c>
      <c r="AS86" s="29">
        <f t="shared" ref="AS86" si="304">SUMIFS($D87:$AL87,$D$10:$AL$10,"Add",$D86:$AL86,"OK",$D$13:$AL$13,"H")</f>
        <v>0</v>
      </c>
      <c r="AT86" s="29">
        <f t="shared" ref="AT86" si="305">SUMIFS($D87:$AL87,$D$10:$AL$10,"Add",$D86:$AL86,"OK",$D$13:$AL$13,"L")</f>
        <v>0</v>
      </c>
      <c r="AU86" s="151"/>
      <c r="AV86" s="29" t="str">
        <f>'Mod1 Grades'!V86</f>
        <v>No</v>
      </c>
      <c r="AW86" s="29">
        <f>IF(AV86="Achieved",'Mod1 Settings'!$S$34,IF(AV86="Disabled","n/a",0))</f>
        <v>0</v>
      </c>
      <c r="AX86" s="29" t="str">
        <f>'Mod1 Grades'!X86</f>
        <v>No</v>
      </c>
      <c r="AY86" s="29" t="str">
        <f t="shared" ref="AY86" si="306">IF(AX86="Achieved","No limit for Carrots",IF(AX86="Disabled","n/a","Carrots Limited"))</f>
        <v>Carrots Limited</v>
      </c>
      <c r="AZ86" s="29" t="str">
        <f>'Mod2 Grades'!AP86</f>
        <v>No</v>
      </c>
      <c r="BA86" s="29" t="s">
        <v>440</v>
      </c>
      <c r="BB86" s="29" t="str">
        <f>'Mod2 Grades'!AR86</f>
        <v>No</v>
      </c>
      <c r="BC86" s="29" t="s">
        <v>440</v>
      </c>
      <c r="BD86" s="29" t="str">
        <f>IF('Mod3 Settings'!$M$34=1,IF(AND(COUNTIFS($D$10:$AL$10,"Add",D81:AL81,"H",D86:AL86,"OK")=COUNTIFS($D$10:$AL$10,"Add",D81:AL81,"H"),SUM(AP86:AR86)&gt;='Mod3 Settings'!$P$34),"Achieved","No"),"Disabled")</f>
        <v>No</v>
      </c>
      <c r="BE86" s="29">
        <f>IF('Mod3 Settings'!$M$34=1,IF(BD86="Achieved",'Mod3 Settings'!$S$34,0),"n/a")</f>
        <v>0</v>
      </c>
      <c r="BF86" s="29" t="str">
        <f>IF('Mod3 Settings'!$M$35=1,IF(AN86&gt;='Mod3 Settings'!$P$35,"Achieved","No"),"Disabled")</f>
        <v>No</v>
      </c>
      <c r="BG86" s="29" t="s">
        <v>440</v>
      </c>
      <c r="BH86" s="29" t="s">
        <v>440</v>
      </c>
      <c r="BI86" s="29" t="s">
        <v>440</v>
      </c>
    </row>
    <row r="87" spans="1:61" ht="18" customHeight="1" x14ac:dyDescent="0.25">
      <c r="A87" s="192"/>
      <c r="B87" s="194"/>
      <c r="C87" s="135" t="s">
        <v>309</v>
      </c>
      <c r="D87" s="51"/>
      <c r="E87" s="51"/>
      <c r="F87" s="51"/>
      <c r="G87" s="51"/>
      <c r="H87" s="51"/>
      <c r="I87" s="51"/>
      <c r="J87" s="51"/>
      <c r="K87" s="51"/>
      <c r="L87" s="51"/>
      <c r="M87" s="51"/>
      <c r="N87" s="51"/>
      <c r="O87" s="51"/>
      <c r="P87" s="51"/>
      <c r="Q87" s="51"/>
      <c r="R87" s="51"/>
      <c r="S87" s="51"/>
      <c r="T87" s="51"/>
      <c r="U87" s="51"/>
      <c r="V87" s="51"/>
      <c r="W87" s="51"/>
      <c r="X87" s="52"/>
      <c r="Y87" s="52"/>
      <c r="Z87" s="52"/>
      <c r="AA87" s="52"/>
      <c r="AB87" s="52"/>
      <c r="AC87" s="52"/>
      <c r="AD87" s="52"/>
      <c r="AE87" s="52"/>
      <c r="AF87" s="52"/>
      <c r="AG87" s="52"/>
      <c r="AH87" s="52"/>
      <c r="AI87" s="52"/>
      <c r="AJ87" s="52"/>
      <c r="AK87" s="52"/>
      <c r="AL87" s="52"/>
      <c r="AM87" s="138">
        <f t="shared" ref="AM87" si="307">SUM(N87:AL87)</f>
        <v>0</v>
      </c>
    </row>
    <row r="88" spans="1:61" ht="18" customHeight="1" x14ac:dyDescent="0.25">
      <c r="A88" s="191">
        <f>StudentsSummary!$B46</f>
        <v>36</v>
      </c>
      <c r="B88" s="193" t="str">
        <f>_xlfn.CONCAT(StudentsSummary!$C46," ",StudentsSummary!$D46)</f>
        <v>Surname36 Name36</v>
      </c>
      <c r="C88" s="135" t="s">
        <v>308</v>
      </c>
      <c r="D88" s="51"/>
      <c r="E88" s="51"/>
      <c r="F88" s="51"/>
      <c r="G88" s="51"/>
      <c r="H88" s="51"/>
      <c r="I88" s="51"/>
      <c r="J88" s="51"/>
      <c r="K88" s="51"/>
      <c r="L88" s="51"/>
      <c r="M88" s="51"/>
      <c r="N88" s="51"/>
      <c r="O88" s="51"/>
      <c r="P88" s="51"/>
      <c r="Q88" s="51"/>
      <c r="R88" s="51"/>
      <c r="S88" s="51"/>
      <c r="T88" s="51"/>
      <c r="U88" s="51"/>
      <c r="V88" s="51"/>
      <c r="W88" s="51"/>
      <c r="X88" s="52"/>
      <c r="Y88" s="52"/>
      <c r="Z88" s="52"/>
      <c r="AA88" s="52"/>
      <c r="AB88" s="52"/>
      <c r="AC88" s="52"/>
      <c r="AD88" s="52"/>
      <c r="AE88" s="52"/>
      <c r="AF88" s="52"/>
      <c r="AG88" s="52"/>
      <c r="AH88" s="52"/>
      <c r="AI88" s="52"/>
      <c r="AJ88" s="52"/>
      <c r="AK88" s="52"/>
      <c r="AL88" s="52"/>
      <c r="AM88" s="138" t="str">
        <f t="shared" ref="AM88" si="308">IF(COUNTIFS($D$10:$AL$10,"Man",D88:AL88,"OK")=COUNTIF($D$10:$AL$10,"Man"),"PASS","FAIL")</f>
        <v>FAIL</v>
      </c>
      <c r="AN88" s="138">
        <f t="shared" ref="AN88" si="309">SUM(AP88,AQ88,AR88,AU88,AW88,BA88,BC88,BE88,BG88,BI88)</f>
        <v>0</v>
      </c>
      <c r="AO88" s="138" t="str">
        <f>IF($AM88&lt;&gt;"PASS","FAIL",IF(AN88&gt;GRADING!$D$60,GRADING!$D$63,IF('Mod3 Grades'!AN88&lt;=GRADING!$J$67,GRADING!$C$67,IF('Mod3 Grades'!AN88&lt;=GRADING!$J$68,GRADING!$C$68,IF('Mod3 Grades'!AN88&lt;=GRADING!$J$69,GRADING!$C$69,IF('Mod3 Grades'!AN88&lt;=GRADING!$J$70,GRADING!$C$70,IF('Mod3 Grades'!AN88&lt;=GRADING!$J$71,GRADING!$C$71,IF('Mod3 Grades'!AN88&lt;=GRADING!$J$72,GRADING!$C$72,IF('Mod3 Grades'!AN88&lt;=GRADING!$J$73,GRADING!$C$73,IF('Mod3 Grades'!AN88&lt;=GRADING!$J$74,GRADING!$C$74,IF('Mod3 Grades'!AN88&lt;=GRADING!$J$75,GRADING!$C$75,IF('Mod3 Grades'!AN88&lt;=GRADING!$J$76,GRADING!$C$76,IF('Mod3 Grades'!AN88&lt;=GRADING!$J$77,GRADING!$C$77,IF('Mod3 Grades'!AN88&lt;=GRADING!$J$78,GRADING!$C$78,IF('Mod3 Grades'!AN88&lt;=GRADING!$J$79,GRADING!$C$79,IF('Mod3 Grades'!AN88&lt;=GRADING!$J$80,GRADING!$J$80,GRADING!$J$81))))))))))))))))</f>
        <v>FAIL</v>
      </c>
      <c r="AP88" s="29">
        <f t="shared" ref="AP88" si="310">SUMIFS($D$120:$AL$120,$D$10:$AL$10,"Add",D88:AL88,"OK")</f>
        <v>0</v>
      </c>
      <c r="AQ88" s="29">
        <f t="shared" ref="AQ88" si="311">SUMIFS($D89:$AL89,$D$10:$AL$10,"Man",$D88:$AL88,"OK")</f>
        <v>0</v>
      </c>
      <c r="AR88" s="29">
        <f t="shared" ref="AR88" si="312">SUMIFS($D89:$AL89,$D$10:$AL$10,"Add",$D88:$AL88,"OK")</f>
        <v>0</v>
      </c>
      <c r="AS88" s="29">
        <f t="shared" ref="AS88" si="313">SUMIFS($D89:$AL89,$D$10:$AL$10,"Add",$D88:$AL88,"OK",$D$13:$AL$13,"H")</f>
        <v>0</v>
      </c>
      <c r="AT88" s="29">
        <f t="shared" ref="AT88" si="314">SUMIFS($D89:$AL89,$D$10:$AL$10,"Add",$D88:$AL88,"OK",$D$13:$AL$13,"L")</f>
        <v>0</v>
      </c>
      <c r="AU88" s="151"/>
      <c r="AV88" s="29" t="str">
        <f>'Mod1 Grades'!V88</f>
        <v>No</v>
      </c>
      <c r="AW88" s="29">
        <f>IF(AV88="Achieved",'Mod1 Settings'!$S$34,IF(AV88="Disabled","n/a",0))</f>
        <v>0</v>
      </c>
      <c r="AX88" s="29" t="str">
        <f>'Mod1 Grades'!X88</f>
        <v>No</v>
      </c>
      <c r="AY88" s="29" t="str">
        <f t="shared" ref="AY88" si="315">IF(AX88="Achieved","No limit for Carrots",IF(AX88="Disabled","n/a","Carrots Limited"))</f>
        <v>Carrots Limited</v>
      </c>
      <c r="AZ88" s="29" t="str">
        <f>'Mod2 Grades'!AP88</f>
        <v>No</v>
      </c>
      <c r="BA88" s="29" t="s">
        <v>440</v>
      </c>
      <c r="BB88" s="29" t="str">
        <f>'Mod2 Grades'!AR88</f>
        <v>No</v>
      </c>
      <c r="BC88" s="29" t="s">
        <v>440</v>
      </c>
      <c r="BD88" s="29" t="str">
        <f>IF('Mod3 Settings'!$M$34=1,IF(AND(COUNTIFS($D$10:$AL$10,"Add",D83:AL83,"H",D88:AL88,"OK")=COUNTIFS($D$10:$AL$10,"Add",D83:AL83,"H"),SUM(AP88:AR88)&gt;='Mod3 Settings'!$P$34),"Achieved","No"),"Disabled")</f>
        <v>No</v>
      </c>
      <c r="BE88" s="29">
        <f>IF('Mod3 Settings'!$M$34=1,IF(BD88="Achieved",'Mod3 Settings'!$S$34,0),"n/a")</f>
        <v>0</v>
      </c>
      <c r="BF88" s="29" t="str">
        <f>IF('Mod3 Settings'!$M$35=1,IF(AN88&gt;='Mod3 Settings'!$P$35,"Achieved","No"),"Disabled")</f>
        <v>No</v>
      </c>
      <c r="BG88" s="29" t="s">
        <v>440</v>
      </c>
      <c r="BH88" s="29" t="s">
        <v>440</v>
      </c>
      <c r="BI88" s="29" t="s">
        <v>440</v>
      </c>
    </row>
    <row r="89" spans="1:61" ht="18" customHeight="1" x14ac:dyDescent="0.25">
      <c r="A89" s="192"/>
      <c r="B89" s="194"/>
      <c r="C89" s="135" t="s">
        <v>309</v>
      </c>
      <c r="D89" s="51"/>
      <c r="E89" s="51"/>
      <c r="F89" s="51"/>
      <c r="G89" s="51"/>
      <c r="H89" s="51"/>
      <c r="I89" s="51"/>
      <c r="J89" s="51"/>
      <c r="K89" s="51"/>
      <c r="L89" s="51"/>
      <c r="M89" s="51"/>
      <c r="N89" s="51"/>
      <c r="O89" s="51"/>
      <c r="P89" s="51"/>
      <c r="Q89" s="51"/>
      <c r="R89" s="51"/>
      <c r="S89" s="51"/>
      <c r="T89" s="51"/>
      <c r="U89" s="51"/>
      <c r="V89" s="51"/>
      <c r="W89" s="51"/>
      <c r="X89" s="52"/>
      <c r="Y89" s="52"/>
      <c r="Z89" s="52"/>
      <c r="AA89" s="52"/>
      <c r="AB89" s="52"/>
      <c r="AC89" s="52"/>
      <c r="AD89" s="52"/>
      <c r="AE89" s="52"/>
      <c r="AF89" s="52"/>
      <c r="AG89" s="52"/>
      <c r="AH89" s="52"/>
      <c r="AI89" s="52"/>
      <c r="AJ89" s="52"/>
      <c r="AK89" s="52"/>
      <c r="AL89" s="52"/>
      <c r="AM89" s="138">
        <f t="shared" ref="AM89" si="316">SUM(N89:AL89)</f>
        <v>0</v>
      </c>
    </row>
    <row r="90" spans="1:61" ht="18" customHeight="1" x14ac:dyDescent="0.25">
      <c r="A90" s="191">
        <f>StudentsSummary!$B47</f>
        <v>37</v>
      </c>
      <c r="B90" s="193" t="str">
        <f>_xlfn.CONCAT(StudentsSummary!$C47," ",StudentsSummary!$D47)</f>
        <v>Surname37 Name37</v>
      </c>
      <c r="C90" s="135" t="s">
        <v>308</v>
      </c>
      <c r="D90" s="51"/>
      <c r="E90" s="51"/>
      <c r="F90" s="51"/>
      <c r="G90" s="51"/>
      <c r="H90" s="51"/>
      <c r="I90" s="51"/>
      <c r="J90" s="51"/>
      <c r="K90" s="51"/>
      <c r="L90" s="51"/>
      <c r="M90" s="51"/>
      <c r="N90" s="51"/>
      <c r="O90" s="51"/>
      <c r="P90" s="51"/>
      <c r="Q90" s="51"/>
      <c r="R90" s="51"/>
      <c r="S90" s="51"/>
      <c r="T90" s="51"/>
      <c r="U90" s="51"/>
      <c r="V90" s="51"/>
      <c r="W90" s="51"/>
      <c r="X90" s="52"/>
      <c r="Y90" s="52"/>
      <c r="Z90" s="52"/>
      <c r="AA90" s="52"/>
      <c r="AB90" s="52"/>
      <c r="AC90" s="52"/>
      <c r="AD90" s="52"/>
      <c r="AE90" s="52"/>
      <c r="AF90" s="52"/>
      <c r="AG90" s="52"/>
      <c r="AH90" s="52"/>
      <c r="AI90" s="52"/>
      <c r="AJ90" s="52"/>
      <c r="AK90" s="52"/>
      <c r="AL90" s="52"/>
      <c r="AM90" s="138" t="str">
        <f t="shared" ref="AM90" si="317">IF(COUNTIFS($D$10:$AL$10,"Man",D90:AL90,"OK")=COUNTIF($D$10:$AL$10,"Man"),"PASS","FAIL")</f>
        <v>FAIL</v>
      </c>
      <c r="AN90" s="138">
        <f t="shared" ref="AN90" si="318">SUM(AP90,AQ90,AR90,AU90,AW90,BA90,BC90,BE90,BG90,BI90)</f>
        <v>0</v>
      </c>
      <c r="AO90" s="138" t="str">
        <f>IF($AM90&lt;&gt;"PASS","FAIL",IF(AN90&gt;GRADING!$D$60,GRADING!$D$63,IF('Mod3 Grades'!AN90&lt;=GRADING!$J$67,GRADING!$C$67,IF('Mod3 Grades'!AN90&lt;=GRADING!$J$68,GRADING!$C$68,IF('Mod3 Grades'!AN90&lt;=GRADING!$J$69,GRADING!$C$69,IF('Mod3 Grades'!AN90&lt;=GRADING!$J$70,GRADING!$C$70,IF('Mod3 Grades'!AN90&lt;=GRADING!$J$71,GRADING!$C$71,IF('Mod3 Grades'!AN90&lt;=GRADING!$J$72,GRADING!$C$72,IF('Mod3 Grades'!AN90&lt;=GRADING!$J$73,GRADING!$C$73,IF('Mod3 Grades'!AN90&lt;=GRADING!$J$74,GRADING!$C$74,IF('Mod3 Grades'!AN90&lt;=GRADING!$J$75,GRADING!$C$75,IF('Mod3 Grades'!AN90&lt;=GRADING!$J$76,GRADING!$C$76,IF('Mod3 Grades'!AN90&lt;=GRADING!$J$77,GRADING!$C$77,IF('Mod3 Grades'!AN90&lt;=GRADING!$J$78,GRADING!$C$78,IF('Mod3 Grades'!AN90&lt;=GRADING!$J$79,GRADING!$C$79,IF('Mod3 Grades'!AN90&lt;=GRADING!$J$80,GRADING!$J$80,GRADING!$J$81))))))))))))))))</f>
        <v>FAIL</v>
      </c>
      <c r="AP90" s="29">
        <f t="shared" ref="AP90" si="319">SUMIFS($D$120:$AL$120,$D$10:$AL$10,"Add",D90:AL90,"OK")</f>
        <v>0</v>
      </c>
      <c r="AQ90" s="29">
        <f t="shared" ref="AQ90" si="320">SUMIFS($D91:$AL91,$D$10:$AL$10,"Man",$D90:$AL90,"OK")</f>
        <v>0</v>
      </c>
      <c r="AR90" s="29">
        <f t="shared" ref="AR90" si="321">SUMIFS($D91:$AL91,$D$10:$AL$10,"Add",$D90:$AL90,"OK")</f>
        <v>0</v>
      </c>
      <c r="AS90" s="29">
        <f t="shared" ref="AS90" si="322">SUMIFS($D91:$AL91,$D$10:$AL$10,"Add",$D90:$AL90,"OK",$D$13:$AL$13,"H")</f>
        <v>0</v>
      </c>
      <c r="AT90" s="29">
        <f t="shared" ref="AT90" si="323">SUMIFS($D91:$AL91,$D$10:$AL$10,"Add",$D90:$AL90,"OK",$D$13:$AL$13,"L")</f>
        <v>0</v>
      </c>
      <c r="AU90" s="151"/>
      <c r="AV90" s="29" t="str">
        <f>'Mod1 Grades'!V90</f>
        <v>No</v>
      </c>
      <c r="AW90" s="29">
        <f>IF(AV90="Achieved",'Mod1 Settings'!$S$34,IF(AV90="Disabled","n/a",0))</f>
        <v>0</v>
      </c>
      <c r="AX90" s="29" t="str">
        <f>'Mod1 Grades'!X90</f>
        <v>No</v>
      </c>
      <c r="AY90" s="29" t="str">
        <f t="shared" ref="AY90" si="324">IF(AX90="Achieved","No limit for Carrots",IF(AX90="Disabled","n/a","Carrots Limited"))</f>
        <v>Carrots Limited</v>
      </c>
      <c r="AZ90" s="29" t="str">
        <f>'Mod2 Grades'!AP90</f>
        <v>No</v>
      </c>
      <c r="BA90" s="29" t="s">
        <v>440</v>
      </c>
      <c r="BB90" s="29" t="str">
        <f>'Mod2 Grades'!AR90</f>
        <v>No</v>
      </c>
      <c r="BC90" s="29" t="s">
        <v>440</v>
      </c>
      <c r="BD90" s="29" t="str">
        <f>IF('Mod3 Settings'!$M$34=1,IF(AND(COUNTIFS($D$10:$AL$10,"Add",D85:AL85,"H",D90:AL90,"OK")=COUNTIFS($D$10:$AL$10,"Add",D85:AL85,"H"),SUM(AP90:AR90)&gt;='Mod3 Settings'!$P$34),"Achieved","No"),"Disabled")</f>
        <v>No</v>
      </c>
      <c r="BE90" s="29">
        <f>IF('Mod3 Settings'!$M$34=1,IF(BD90="Achieved",'Mod3 Settings'!$S$34,0),"n/a")</f>
        <v>0</v>
      </c>
      <c r="BF90" s="29" t="str">
        <f>IF('Mod3 Settings'!$M$35=1,IF(AN90&gt;='Mod3 Settings'!$P$35,"Achieved","No"),"Disabled")</f>
        <v>No</v>
      </c>
      <c r="BG90" s="29" t="s">
        <v>440</v>
      </c>
      <c r="BH90" s="29" t="s">
        <v>440</v>
      </c>
      <c r="BI90" s="29" t="s">
        <v>440</v>
      </c>
    </row>
    <row r="91" spans="1:61" ht="18" customHeight="1" x14ac:dyDescent="0.25">
      <c r="A91" s="192"/>
      <c r="B91" s="194"/>
      <c r="C91" s="135" t="s">
        <v>309</v>
      </c>
      <c r="D91" s="51"/>
      <c r="E91" s="51"/>
      <c r="F91" s="51"/>
      <c r="G91" s="51"/>
      <c r="H91" s="51"/>
      <c r="I91" s="51"/>
      <c r="J91" s="51"/>
      <c r="K91" s="51"/>
      <c r="L91" s="51"/>
      <c r="M91" s="51"/>
      <c r="N91" s="51"/>
      <c r="O91" s="51"/>
      <c r="P91" s="51"/>
      <c r="Q91" s="51"/>
      <c r="R91" s="51"/>
      <c r="S91" s="51"/>
      <c r="T91" s="51"/>
      <c r="U91" s="51"/>
      <c r="V91" s="51"/>
      <c r="W91" s="51"/>
      <c r="X91" s="52"/>
      <c r="Y91" s="52"/>
      <c r="Z91" s="52"/>
      <c r="AA91" s="52"/>
      <c r="AB91" s="52"/>
      <c r="AC91" s="52"/>
      <c r="AD91" s="52"/>
      <c r="AE91" s="52"/>
      <c r="AF91" s="52"/>
      <c r="AG91" s="52"/>
      <c r="AH91" s="52"/>
      <c r="AI91" s="52"/>
      <c r="AJ91" s="52"/>
      <c r="AK91" s="52"/>
      <c r="AL91" s="52"/>
      <c r="AM91" s="138">
        <f t="shared" ref="AM91" si="325">SUM(N91:AL91)</f>
        <v>0</v>
      </c>
    </row>
    <row r="92" spans="1:61" ht="18" customHeight="1" x14ac:dyDescent="0.25">
      <c r="A92" s="191">
        <f>StudentsSummary!$B48</f>
        <v>38</v>
      </c>
      <c r="B92" s="193" t="str">
        <f>_xlfn.CONCAT(StudentsSummary!$C48," ",StudentsSummary!$D48)</f>
        <v>Surname38 Name38</v>
      </c>
      <c r="C92" s="135" t="s">
        <v>308</v>
      </c>
      <c r="D92" s="51"/>
      <c r="E92" s="51"/>
      <c r="F92" s="51"/>
      <c r="G92" s="51"/>
      <c r="H92" s="51"/>
      <c r="I92" s="51"/>
      <c r="J92" s="51"/>
      <c r="K92" s="51"/>
      <c r="L92" s="51"/>
      <c r="M92" s="51"/>
      <c r="N92" s="51"/>
      <c r="O92" s="51"/>
      <c r="P92" s="51"/>
      <c r="Q92" s="51"/>
      <c r="R92" s="51"/>
      <c r="S92" s="51"/>
      <c r="T92" s="51"/>
      <c r="U92" s="51"/>
      <c r="V92" s="51"/>
      <c r="W92" s="51"/>
      <c r="X92" s="52"/>
      <c r="Y92" s="52"/>
      <c r="Z92" s="52"/>
      <c r="AA92" s="52"/>
      <c r="AB92" s="52"/>
      <c r="AC92" s="52"/>
      <c r="AD92" s="52"/>
      <c r="AE92" s="52"/>
      <c r="AF92" s="52"/>
      <c r="AG92" s="52"/>
      <c r="AH92" s="52"/>
      <c r="AI92" s="52"/>
      <c r="AJ92" s="52"/>
      <c r="AK92" s="52"/>
      <c r="AL92" s="52"/>
      <c r="AM92" s="138" t="str">
        <f t="shared" ref="AM92" si="326">IF(COUNTIFS($D$10:$AL$10,"Man",D92:AL92,"OK")=COUNTIF($D$10:$AL$10,"Man"),"PASS","FAIL")</f>
        <v>FAIL</v>
      </c>
      <c r="AN92" s="138">
        <f t="shared" ref="AN92" si="327">SUM(AP92,AQ92,AR92,AU92,AW92,BA92,BC92,BE92,BG92,BI92)</f>
        <v>0</v>
      </c>
      <c r="AO92" s="138" t="str">
        <f>IF($AM92&lt;&gt;"PASS","FAIL",IF(AN92&gt;GRADING!$D$60,GRADING!$D$63,IF('Mod3 Grades'!AN92&lt;=GRADING!$J$67,GRADING!$C$67,IF('Mod3 Grades'!AN92&lt;=GRADING!$J$68,GRADING!$C$68,IF('Mod3 Grades'!AN92&lt;=GRADING!$J$69,GRADING!$C$69,IF('Mod3 Grades'!AN92&lt;=GRADING!$J$70,GRADING!$C$70,IF('Mod3 Grades'!AN92&lt;=GRADING!$J$71,GRADING!$C$71,IF('Mod3 Grades'!AN92&lt;=GRADING!$J$72,GRADING!$C$72,IF('Mod3 Grades'!AN92&lt;=GRADING!$J$73,GRADING!$C$73,IF('Mod3 Grades'!AN92&lt;=GRADING!$J$74,GRADING!$C$74,IF('Mod3 Grades'!AN92&lt;=GRADING!$J$75,GRADING!$C$75,IF('Mod3 Grades'!AN92&lt;=GRADING!$J$76,GRADING!$C$76,IF('Mod3 Grades'!AN92&lt;=GRADING!$J$77,GRADING!$C$77,IF('Mod3 Grades'!AN92&lt;=GRADING!$J$78,GRADING!$C$78,IF('Mod3 Grades'!AN92&lt;=GRADING!$J$79,GRADING!$C$79,IF('Mod3 Grades'!AN92&lt;=GRADING!$J$80,GRADING!$J$80,GRADING!$J$81))))))))))))))))</f>
        <v>FAIL</v>
      </c>
      <c r="AP92" s="29">
        <f t="shared" ref="AP92" si="328">SUMIFS($D$120:$AL$120,$D$10:$AL$10,"Add",D92:AL92,"OK")</f>
        <v>0</v>
      </c>
      <c r="AQ92" s="29">
        <f t="shared" ref="AQ92" si="329">SUMIFS($D93:$AL93,$D$10:$AL$10,"Man",$D92:$AL92,"OK")</f>
        <v>0</v>
      </c>
      <c r="AR92" s="29">
        <f t="shared" ref="AR92" si="330">SUMIFS($D93:$AL93,$D$10:$AL$10,"Add",$D92:$AL92,"OK")</f>
        <v>0</v>
      </c>
      <c r="AS92" s="29">
        <f t="shared" ref="AS92" si="331">SUMIFS($D93:$AL93,$D$10:$AL$10,"Add",$D92:$AL92,"OK",$D$13:$AL$13,"H")</f>
        <v>0</v>
      </c>
      <c r="AT92" s="29">
        <f t="shared" ref="AT92" si="332">SUMIFS($D93:$AL93,$D$10:$AL$10,"Add",$D92:$AL92,"OK",$D$13:$AL$13,"L")</f>
        <v>0</v>
      </c>
      <c r="AU92" s="151"/>
      <c r="AV92" s="29" t="str">
        <f>'Mod1 Grades'!V92</f>
        <v>No</v>
      </c>
      <c r="AW92" s="29">
        <f>IF(AV92="Achieved",'Mod1 Settings'!$S$34,IF(AV92="Disabled","n/a",0))</f>
        <v>0</v>
      </c>
      <c r="AX92" s="29" t="str">
        <f>'Mod1 Grades'!X92</f>
        <v>No</v>
      </c>
      <c r="AY92" s="29" t="str">
        <f t="shared" ref="AY92" si="333">IF(AX92="Achieved","No limit for Carrots",IF(AX92="Disabled","n/a","Carrots Limited"))</f>
        <v>Carrots Limited</v>
      </c>
      <c r="AZ92" s="29" t="str">
        <f>'Mod2 Grades'!AP92</f>
        <v>No</v>
      </c>
      <c r="BA92" s="29" t="s">
        <v>440</v>
      </c>
      <c r="BB92" s="29" t="str">
        <f>'Mod2 Grades'!AR92</f>
        <v>No</v>
      </c>
      <c r="BC92" s="29" t="s">
        <v>440</v>
      </c>
      <c r="BD92" s="29" t="str">
        <f>IF('Mod3 Settings'!$M$34=1,IF(AND(COUNTIFS($D$10:$AL$10,"Add",D87:AL87,"H",D92:AL92,"OK")=COUNTIFS($D$10:$AL$10,"Add",D87:AL87,"H"),SUM(AP92:AR92)&gt;='Mod3 Settings'!$P$34),"Achieved","No"),"Disabled")</f>
        <v>No</v>
      </c>
      <c r="BE92" s="29">
        <f>IF('Mod3 Settings'!$M$34=1,IF(BD92="Achieved",'Mod3 Settings'!$S$34,0),"n/a")</f>
        <v>0</v>
      </c>
      <c r="BF92" s="29" t="str">
        <f>IF('Mod3 Settings'!$M$35=1,IF(AN92&gt;='Mod3 Settings'!$P$35,"Achieved","No"),"Disabled")</f>
        <v>No</v>
      </c>
      <c r="BG92" s="29" t="s">
        <v>440</v>
      </c>
      <c r="BH92" s="29" t="s">
        <v>440</v>
      </c>
      <c r="BI92" s="29" t="s">
        <v>440</v>
      </c>
    </row>
    <row r="93" spans="1:61" ht="18" customHeight="1" x14ac:dyDescent="0.25">
      <c r="A93" s="192"/>
      <c r="B93" s="194"/>
      <c r="C93" s="135" t="s">
        <v>309</v>
      </c>
      <c r="D93" s="51"/>
      <c r="E93" s="51"/>
      <c r="F93" s="51"/>
      <c r="G93" s="51"/>
      <c r="H93" s="51"/>
      <c r="I93" s="51"/>
      <c r="J93" s="51"/>
      <c r="K93" s="51"/>
      <c r="L93" s="51"/>
      <c r="M93" s="51"/>
      <c r="N93" s="51"/>
      <c r="O93" s="51"/>
      <c r="P93" s="51"/>
      <c r="Q93" s="51"/>
      <c r="R93" s="51"/>
      <c r="S93" s="51"/>
      <c r="T93" s="51"/>
      <c r="U93" s="51"/>
      <c r="V93" s="51"/>
      <c r="W93" s="51"/>
      <c r="X93" s="52"/>
      <c r="Y93" s="52"/>
      <c r="Z93" s="52"/>
      <c r="AA93" s="52"/>
      <c r="AB93" s="52"/>
      <c r="AC93" s="52"/>
      <c r="AD93" s="52"/>
      <c r="AE93" s="52"/>
      <c r="AF93" s="52"/>
      <c r="AG93" s="52"/>
      <c r="AH93" s="52"/>
      <c r="AI93" s="52"/>
      <c r="AJ93" s="52"/>
      <c r="AK93" s="52"/>
      <c r="AL93" s="52"/>
      <c r="AM93" s="138">
        <f t="shared" ref="AM93" si="334">SUM(N93:AL93)</f>
        <v>0</v>
      </c>
    </row>
    <row r="94" spans="1:61" ht="18" customHeight="1" x14ac:dyDescent="0.25">
      <c r="A94" s="191">
        <f>StudentsSummary!$B49</f>
        <v>39</v>
      </c>
      <c r="B94" s="193" t="str">
        <f>_xlfn.CONCAT(StudentsSummary!$C49," ",StudentsSummary!$D49)</f>
        <v>Surname39 Name39</v>
      </c>
      <c r="C94" s="135" t="s">
        <v>308</v>
      </c>
      <c r="D94" s="51"/>
      <c r="E94" s="51"/>
      <c r="F94" s="51"/>
      <c r="G94" s="51"/>
      <c r="H94" s="51"/>
      <c r="I94" s="51"/>
      <c r="J94" s="51"/>
      <c r="K94" s="51"/>
      <c r="L94" s="51"/>
      <c r="M94" s="51"/>
      <c r="N94" s="51"/>
      <c r="O94" s="51"/>
      <c r="P94" s="51"/>
      <c r="Q94" s="51"/>
      <c r="R94" s="51"/>
      <c r="S94" s="51"/>
      <c r="T94" s="51"/>
      <c r="U94" s="51"/>
      <c r="V94" s="51"/>
      <c r="W94" s="51"/>
      <c r="X94" s="52"/>
      <c r="Y94" s="52"/>
      <c r="Z94" s="52"/>
      <c r="AA94" s="52"/>
      <c r="AB94" s="52"/>
      <c r="AC94" s="52"/>
      <c r="AD94" s="52"/>
      <c r="AE94" s="52"/>
      <c r="AF94" s="52"/>
      <c r="AG94" s="52"/>
      <c r="AH94" s="52"/>
      <c r="AI94" s="52"/>
      <c r="AJ94" s="52"/>
      <c r="AK94" s="52"/>
      <c r="AL94" s="52"/>
      <c r="AM94" s="138" t="str">
        <f t="shared" ref="AM94" si="335">IF(COUNTIFS($D$10:$AL$10,"Man",D94:AL94,"OK")=COUNTIF($D$10:$AL$10,"Man"),"PASS","FAIL")</f>
        <v>FAIL</v>
      </c>
      <c r="AN94" s="138">
        <f t="shared" ref="AN94" si="336">SUM(AP94,AQ94,AR94,AU94,AW94,BA94,BC94,BE94,BG94,BI94)</f>
        <v>0</v>
      </c>
      <c r="AO94" s="138" t="str">
        <f>IF($AM94&lt;&gt;"PASS","FAIL",IF(AN94&gt;GRADING!$D$60,GRADING!$D$63,IF('Mod3 Grades'!AN94&lt;=GRADING!$J$67,GRADING!$C$67,IF('Mod3 Grades'!AN94&lt;=GRADING!$J$68,GRADING!$C$68,IF('Mod3 Grades'!AN94&lt;=GRADING!$J$69,GRADING!$C$69,IF('Mod3 Grades'!AN94&lt;=GRADING!$J$70,GRADING!$C$70,IF('Mod3 Grades'!AN94&lt;=GRADING!$J$71,GRADING!$C$71,IF('Mod3 Grades'!AN94&lt;=GRADING!$J$72,GRADING!$C$72,IF('Mod3 Grades'!AN94&lt;=GRADING!$J$73,GRADING!$C$73,IF('Mod3 Grades'!AN94&lt;=GRADING!$J$74,GRADING!$C$74,IF('Mod3 Grades'!AN94&lt;=GRADING!$J$75,GRADING!$C$75,IF('Mod3 Grades'!AN94&lt;=GRADING!$J$76,GRADING!$C$76,IF('Mod3 Grades'!AN94&lt;=GRADING!$J$77,GRADING!$C$77,IF('Mod3 Grades'!AN94&lt;=GRADING!$J$78,GRADING!$C$78,IF('Mod3 Grades'!AN94&lt;=GRADING!$J$79,GRADING!$C$79,IF('Mod3 Grades'!AN94&lt;=GRADING!$J$80,GRADING!$J$80,GRADING!$J$81))))))))))))))))</f>
        <v>FAIL</v>
      </c>
      <c r="AP94" s="29">
        <f t="shared" ref="AP94" si="337">SUMIFS($D$120:$AL$120,$D$10:$AL$10,"Add",D94:AL94,"OK")</f>
        <v>0</v>
      </c>
      <c r="AQ94" s="29">
        <f t="shared" ref="AQ94" si="338">SUMIFS($D95:$AL95,$D$10:$AL$10,"Man",$D94:$AL94,"OK")</f>
        <v>0</v>
      </c>
      <c r="AR94" s="29">
        <f t="shared" ref="AR94" si="339">SUMIFS($D95:$AL95,$D$10:$AL$10,"Add",$D94:$AL94,"OK")</f>
        <v>0</v>
      </c>
      <c r="AS94" s="29">
        <f t="shared" ref="AS94" si="340">SUMIFS($D95:$AL95,$D$10:$AL$10,"Add",$D94:$AL94,"OK",$D$13:$AL$13,"H")</f>
        <v>0</v>
      </c>
      <c r="AT94" s="29">
        <f t="shared" ref="AT94" si="341">SUMIFS($D95:$AL95,$D$10:$AL$10,"Add",$D94:$AL94,"OK",$D$13:$AL$13,"L")</f>
        <v>0</v>
      </c>
      <c r="AU94" s="151"/>
      <c r="AV94" s="29" t="str">
        <f>'Mod1 Grades'!V94</f>
        <v>No</v>
      </c>
      <c r="AW94" s="29">
        <f>IF(AV94="Achieved",'Mod1 Settings'!$S$34,IF(AV94="Disabled","n/a",0))</f>
        <v>0</v>
      </c>
      <c r="AX94" s="29" t="str">
        <f>'Mod1 Grades'!X94</f>
        <v>No</v>
      </c>
      <c r="AY94" s="29" t="str">
        <f t="shared" ref="AY94" si="342">IF(AX94="Achieved","No limit for Carrots",IF(AX94="Disabled","n/a","Carrots Limited"))</f>
        <v>Carrots Limited</v>
      </c>
      <c r="AZ94" s="29" t="str">
        <f>'Mod2 Grades'!AP94</f>
        <v>No</v>
      </c>
      <c r="BA94" s="29" t="s">
        <v>440</v>
      </c>
      <c r="BB94" s="29" t="str">
        <f>'Mod2 Grades'!AR94</f>
        <v>No</v>
      </c>
      <c r="BC94" s="29" t="s">
        <v>440</v>
      </c>
      <c r="BD94" s="29" t="str">
        <f>IF('Mod3 Settings'!$M$34=1,IF(AND(COUNTIFS($D$10:$AL$10,"Add",D89:AL89,"H",D94:AL94,"OK")=COUNTIFS($D$10:$AL$10,"Add",D89:AL89,"H"),SUM(AP94:AR94)&gt;='Mod3 Settings'!$P$34),"Achieved","No"),"Disabled")</f>
        <v>No</v>
      </c>
      <c r="BE94" s="29">
        <f>IF('Mod3 Settings'!$M$34=1,IF(BD94="Achieved",'Mod3 Settings'!$S$34,0),"n/a")</f>
        <v>0</v>
      </c>
      <c r="BF94" s="29" t="str">
        <f>IF('Mod3 Settings'!$M$35=1,IF(AN94&gt;='Mod3 Settings'!$P$35,"Achieved","No"),"Disabled")</f>
        <v>No</v>
      </c>
      <c r="BG94" s="29" t="s">
        <v>440</v>
      </c>
      <c r="BH94" s="29" t="s">
        <v>440</v>
      </c>
      <c r="BI94" s="29" t="s">
        <v>440</v>
      </c>
    </row>
    <row r="95" spans="1:61" ht="18" customHeight="1" x14ac:dyDescent="0.25">
      <c r="A95" s="192"/>
      <c r="B95" s="194"/>
      <c r="C95" s="135" t="s">
        <v>309</v>
      </c>
      <c r="D95" s="51"/>
      <c r="E95" s="51"/>
      <c r="F95" s="51"/>
      <c r="G95" s="51"/>
      <c r="H95" s="51"/>
      <c r="I95" s="51"/>
      <c r="J95" s="51"/>
      <c r="K95" s="51"/>
      <c r="L95" s="51"/>
      <c r="M95" s="51"/>
      <c r="N95" s="51"/>
      <c r="O95" s="51"/>
      <c r="P95" s="51"/>
      <c r="Q95" s="51"/>
      <c r="R95" s="51"/>
      <c r="S95" s="51"/>
      <c r="T95" s="51"/>
      <c r="U95" s="51"/>
      <c r="V95" s="51"/>
      <c r="W95" s="51"/>
      <c r="X95" s="52"/>
      <c r="Y95" s="52"/>
      <c r="Z95" s="52"/>
      <c r="AA95" s="52"/>
      <c r="AB95" s="52"/>
      <c r="AC95" s="52"/>
      <c r="AD95" s="52"/>
      <c r="AE95" s="52"/>
      <c r="AF95" s="52"/>
      <c r="AG95" s="52"/>
      <c r="AH95" s="52"/>
      <c r="AI95" s="52"/>
      <c r="AJ95" s="52"/>
      <c r="AK95" s="52"/>
      <c r="AL95" s="52"/>
      <c r="AM95" s="138">
        <f t="shared" ref="AM95" si="343">SUM(N95:AL95)</f>
        <v>0</v>
      </c>
    </row>
    <row r="96" spans="1:61" ht="18" customHeight="1" x14ac:dyDescent="0.25">
      <c r="A96" s="191">
        <f>StudentsSummary!$B50</f>
        <v>40</v>
      </c>
      <c r="B96" s="193" t="str">
        <f>_xlfn.CONCAT(StudentsSummary!$C50," ",StudentsSummary!$D50)</f>
        <v>Surname40 Name40</v>
      </c>
      <c r="C96" s="135" t="s">
        <v>308</v>
      </c>
      <c r="D96" s="51"/>
      <c r="E96" s="51"/>
      <c r="F96" s="51"/>
      <c r="G96" s="51"/>
      <c r="H96" s="51"/>
      <c r="I96" s="51"/>
      <c r="J96" s="51"/>
      <c r="K96" s="51"/>
      <c r="L96" s="51"/>
      <c r="M96" s="51"/>
      <c r="N96" s="51"/>
      <c r="O96" s="51"/>
      <c r="P96" s="51"/>
      <c r="Q96" s="51"/>
      <c r="R96" s="51"/>
      <c r="S96" s="51"/>
      <c r="T96" s="51"/>
      <c r="U96" s="51"/>
      <c r="V96" s="51"/>
      <c r="W96" s="51"/>
      <c r="X96" s="52"/>
      <c r="Y96" s="52"/>
      <c r="Z96" s="52"/>
      <c r="AA96" s="52"/>
      <c r="AB96" s="52"/>
      <c r="AC96" s="52"/>
      <c r="AD96" s="52"/>
      <c r="AE96" s="52"/>
      <c r="AF96" s="52"/>
      <c r="AG96" s="52"/>
      <c r="AH96" s="52"/>
      <c r="AI96" s="52"/>
      <c r="AJ96" s="52"/>
      <c r="AK96" s="52"/>
      <c r="AL96" s="52"/>
      <c r="AM96" s="138" t="str">
        <f t="shared" ref="AM96" si="344">IF(COUNTIFS($D$10:$AL$10,"Man",D96:AL96,"OK")=COUNTIF($D$10:$AL$10,"Man"),"PASS","FAIL")</f>
        <v>FAIL</v>
      </c>
      <c r="AN96" s="138">
        <f t="shared" ref="AN96" si="345">SUM(AP96,AQ96,AR96,AU96,AW96,BA96,BC96,BE96,BG96,BI96)</f>
        <v>0</v>
      </c>
      <c r="AO96" s="138" t="str">
        <f>IF($AM96&lt;&gt;"PASS","FAIL",IF(AN96&gt;GRADING!$D$60,GRADING!$D$63,IF('Mod3 Grades'!AN96&lt;=GRADING!$J$67,GRADING!$C$67,IF('Mod3 Grades'!AN96&lt;=GRADING!$J$68,GRADING!$C$68,IF('Mod3 Grades'!AN96&lt;=GRADING!$J$69,GRADING!$C$69,IF('Mod3 Grades'!AN96&lt;=GRADING!$J$70,GRADING!$C$70,IF('Mod3 Grades'!AN96&lt;=GRADING!$J$71,GRADING!$C$71,IF('Mod3 Grades'!AN96&lt;=GRADING!$J$72,GRADING!$C$72,IF('Mod3 Grades'!AN96&lt;=GRADING!$J$73,GRADING!$C$73,IF('Mod3 Grades'!AN96&lt;=GRADING!$J$74,GRADING!$C$74,IF('Mod3 Grades'!AN96&lt;=GRADING!$J$75,GRADING!$C$75,IF('Mod3 Grades'!AN96&lt;=GRADING!$J$76,GRADING!$C$76,IF('Mod3 Grades'!AN96&lt;=GRADING!$J$77,GRADING!$C$77,IF('Mod3 Grades'!AN96&lt;=GRADING!$J$78,GRADING!$C$78,IF('Mod3 Grades'!AN96&lt;=GRADING!$J$79,GRADING!$C$79,IF('Mod3 Grades'!AN96&lt;=GRADING!$J$80,GRADING!$J$80,GRADING!$J$81))))))))))))))))</f>
        <v>FAIL</v>
      </c>
      <c r="AP96" s="29">
        <f t="shared" ref="AP96" si="346">SUMIFS($D$120:$AL$120,$D$10:$AL$10,"Add",D96:AL96,"OK")</f>
        <v>0</v>
      </c>
      <c r="AQ96" s="29">
        <f t="shared" ref="AQ96" si="347">SUMIFS($D97:$AL97,$D$10:$AL$10,"Man",$D96:$AL96,"OK")</f>
        <v>0</v>
      </c>
      <c r="AR96" s="29">
        <f t="shared" ref="AR96" si="348">SUMIFS($D97:$AL97,$D$10:$AL$10,"Add",$D96:$AL96,"OK")</f>
        <v>0</v>
      </c>
      <c r="AS96" s="29">
        <f t="shared" ref="AS96" si="349">SUMIFS($D97:$AL97,$D$10:$AL$10,"Add",$D96:$AL96,"OK",$D$13:$AL$13,"H")</f>
        <v>0</v>
      </c>
      <c r="AT96" s="29">
        <f t="shared" ref="AT96" si="350">SUMIFS($D97:$AL97,$D$10:$AL$10,"Add",$D96:$AL96,"OK",$D$13:$AL$13,"L")</f>
        <v>0</v>
      </c>
      <c r="AU96" s="151"/>
      <c r="AV96" s="29" t="str">
        <f>'Mod1 Grades'!V96</f>
        <v>No</v>
      </c>
      <c r="AW96" s="29">
        <f>IF(AV96="Achieved",'Mod1 Settings'!$S$34,IF(AV96="Disabled","n/a",0))</f>
        <v>0</v>
      </c>
      <c r="AX96" s="29" t="str">
        <f>'Mod1 Grades'!X96</f>
        <v>No</v>
      </c>
      <c r="AY96" s="29" t="str">
        <f t="shared" ref="AY96" si="351">IF(AX96="Achieved","No limit for Carrots",IF(AX96="Disabled","n/a","Carrots Limited"))</f>
        <v>Carrots Limited</v>
      </c>
      <c r="AZ96" s="29" t="str">
        <f>'Mod2 Grades'!AP96</f>
        <v>No</v>
      </c>
      <c r="BA96" s="29" t="s">
        <v>440</v>
      </c>
      <c r="BB96" s="29" t="str">
        <f>'Mod2 Grades'!AR96</f>
        <v>No</v>
      </c>
      <c r="BC96" s="29" t="s">
        <v>440</v>
      </c>
      <c r="BD96" s="29" t="str">
        <f>IF('Mod3 Settings'!$M$34=1,IF(AND(COUNTIFS($D$10:$AL$10,"Add",D91:AL91,"H",D96:AL96,"OK")=COUNTIFS($D$10:$AL$10,"Add",D91:AL91,"H"),SUM(AP96:AR96)&gt;='Mod3 Settings'!$P$34),"Achieved","No"),"Disabled")</f>
        <v>No</v>
      </c>
      <c r="BE96" s="29">
        <f>IF('Mod3 Settings'!$M$34=1,IF(BD96="Achieved",'Mod3 Settings'!$S$34,0),"n/a")</f>
        <v>0</v>
      </c>
      <c r="BF96" s="29" t="str">
        <f>IF('Mod3 Settings'!$M$35=1,IF(AN96&gt;='Mod3 Settings'!$P$35,"Achieved","No"),"Disabled")</f>
        <v>No</v>
      </c>
      <c r="BG96" s="29" t="s">
        <v>440</v>
      </c>
      <c r="BH96" s="29" t="s">
        <v>440</v>
      </c>
      <c r="BI96" s="29" t="s">
        <v>440</v>
      </c>
    </row>
    <row r="97" spans="1:61" ht="18" customHeight="1" x14ac:dyDescent="0.25">
      <c r="A97" s="192"/>
      <c r="B97" s="194"/>
      <c r="C97" s="135" t="s">
        <v>309</v>
      </c>
      <c r="D97" s="51"/>
      <c r="E97" s="51"/>
      <c r="F97" s="51"/>
      <c r="G97" s="51"/>
      <c r="H97" s="51"/>
      <c r="I97" s="51"/>
      <c r="J97" s="51"/>
      <c r="K97" s="51"/>
      <c r="L97" s="51"/>
      <c r="M97" s="51"/>
      <c r="N97" s="51"/>
      <c r="O97" s="51"/>
      <c r="P97" s="51"/>
      <c r="Q97" s="51"/>
      <c r="R97" s="51"/>
      <c r="S97" s="51"/>
      <c r="T97" s="51"/>
      <c r="U97" s="51"/>
      <c r="V97" s="51"/>
      <c r="W97" s="51"/>
      <c r="X97" s="52"/>
      <c r="Y97" s="52"/>
      <c r="Z97" s="52"/>
      <c r="AA97" s="52"/>
      <c r="AB97" s="52"/>
      <c r="AC97" s="52"/>
      <c r="AD97" s="52"/>
      <c r="AE97" s="52"/>
      <c r="AF97" s="52"/>
      <c r="AG97" s="52"/>
      <c r="AH97" s="52"/>
      <c r="AI97" s="52"/>
      <c r="AJ97" s="52"/>
      <c r="AK97" s="52"/>
      <c r="AL97" s="52"/>
      <c r="AM97" s="138">
        <f t="shared" ref="AM97" si="352">SUM(N97:AL97)</f>
        <v>0</v>
      </c>
    </row>
    <row r="98" spans="1:61" ht="18" customHeight="1" x14ac:dyDescent="0.25">
      <c r="A98" s="191">
        <f>StudentsSummary!$B51</f>
        <v>41</v>
      </c>
      <c r="B98" s="193" t="str">
        <f>_xlfn.CONCAT(StudentsSummary!$C51," ",StudentsSummary!$D51)</f>
        <v>Surname41 Name41</v>
      </c>
      <c r="C98" s="135" t="s">
        <v>308</v>
      </c>
      <c r="D98" s="51"/>
      <c r="E98" s="51"/>
      <c r="F98" s="51"/>
      <c r="G98" s="51"/>
      <c r="H98" s="51"/>
      <c r="I98" s="51"/>
      <c r="J98" s="51"/>
      <c r="K98" s="51"/>
      <c r="L98" s="51"/>
      <c r="M98" s="51"/>
      <c r="N98" s="51"/>
      <c r="O98" s="51"/>
      <c r="P98" s="51"/>
      <c r="Q98" s="51"/>
      <c r="R98" s="51"/>
      <c r="S98" s="51"/>
      <c r="T98" s="51"/>
      <c r="U98" s="51"/>
      <c r="V98" s="51"/>
      <c r="W98" s="51"/>
      <c r="X98" s="52"/>
      <c r="Y98" s="52"/>
      <c r="Z98" s="52"/>
      <c r="AA98" s="52"/>
      <c r="AB98" s="52"/>
      <c r="AC98" s="52"/>
      <c r="AD98" s="52"/>
      <c r="AE98" s="52"/>
      <c r="AF98" s="52"/>
      <c r="AG98" s="52"/>
      <c r="AH98" s="52"/>
      <c r="AI98" s="52"/>
      <c r="AJ98" s="52"/>
      <c r="AK98" s="52"/>
      <c r="AL98" s="52"/>
      <c r="AM98" s="138" t="str">
        <f t="shared" ref="AM98" si="353">IF(COUNTIFS($D$10:$AL$10,"Man",D98:AL98,"OK")=COUNTIF($D$10:$AL$10,"Man"),"PASS","FAIL")</f>
        <v>FAIL</v>
      </c>
      <c r="AN98" s="138">
        <f t="shared" ref="AN98" si="354">SUM(AP98,AQ98,AR98,AU98,AW98,BA98,BC98,BE98,BG98,BI98)</f>
        <v>0</v>
      </c>
      <c r="AO98" s="138" t="str">
        <f>IF($AM98&lt;&gt;"PASS","FAIL",IF(AN98&gt;GRADING!$D$60,GRADING!$D$63,IF('Mod3 Grades'!AN98&lt;=GRADING!$J$67,GRADING!$C$67,IF('Mod3 Grades'!AN98&lt;=GRADING!$J$68,GRADING!$C$68,IF('Mod3 Grades'!AN98&lt;=GRADING!$J$69,GRADING!$C$69,IF('Mod3 Grades'!AN98&lt;=GRADING!$J$70,GRADING!$C$70,IF('Mod3 Grades'!AN98&lt;=GRADING!$J$71,GRADING!$C$71,IF('Mod3 Grades'!AN98&lt;=GRADING!$J$72,GRADING!$C$72,IF('Mod3 Grades'!AN98&lt;=GRADING!$J$73,GRADING!$C$73,IF('Mod3 Grades'!AN98&lt;=GRADING!$J$74,GRADING!$C$74,IF('Mod3 Grades'!AN98&lt;=GRADING!$J$75,GRADING!$C$75,IF('Mod3 Grades'!AN98&lt;=GRADING!$J$76,GRADING!$C$76,IF('Mod3 Grades'!AN98&lt;=GRADING!$J$77,GRADING!$C$77,IF('Mod3 Grades'!AN98&lt;=GRADING!$J$78,GRADING!$C$78,IF('Mod3 Grades'!AN98&lt;=GRADING!$J$79,GRADING!$C$79,IF('Mod3 Grades'!AN98&lt;=GRADING!$J$80,GRADING!$J$80,GRADING!$J$81))))))))))))))))</f>
        <v>FAIL</v>
      </c>
      <c r="AP98" s="29">
        <f t="shared" ref="AP98" si="355">SUMIFS($D$120:$AL$120,$D$10:$AL$10,"Add",D98:AL98,"OK")</f>
        <v>0</v>
      </c>
      <c r="AQ98" s="29">
        <f t="shared" ref="AQ98" si="356">SUMIFS($D99:$AL99,$D$10:$AL$10,"Man",$D98:$AL98,"OK")</f>
        <v>0</v>
      </c>
      <c r="AR98" s="29">
        <f t="shared" ref="AR98" si="357">SUMIFS($D99:$AL99,$D$10:$AL$10,"Add",$D98:$AL98,"OK")</f>
        <v>0</v>
      </c>
      <c r="AS98" s="29">
        <f t="shared" ref="AS98" si="358">SUMIFS($D99:$AL99,$D$10:$AL$10,"Add",$D98:$AL98,"OK",$D$13:$AL$13,"H")</f>
        <v>0</v>
      </c>
      <c r="AT98" s="29">
        <f t="shared" ref="AT98" si="359">SUMIFS($D99:$AL99,$D$10:$AL$10,"Add",$D98:$AL98,"OK",$D$13:$AL$13,"L")</f>
        <v>0</v>
      </c>
      <c r="AU98" s="151"/>
      <c r="AV98" s="29" t="str">
        <f>'Mod1 Grades'!V98</f>
        <v>No</v>
      </c>
      <c r="AW98" s="29">
        <f>IF(AV98="Achieved",'Mod1 Settings'!$S$34,IF(AV98="Disabled","n/a",0))</f>
        <v>0</v>
      </c>
      <c r="AX98" s="29" t="str">
        <f>'Mod1 Grades'!X98</f>
        <v>No</v>
      </c>
      <c r="AY98" s="29" t="str">
        <f t="shared" ref="AY98" si="360">IF(AX98="Achieved","No limit for Carrots",IF(AX98="Disabled","n/a","Carrots Limited"))</f>
        <v>Carrots Limited</v>
      </c>
      <c r="AZ98" s="29" t="str">
        <f>'Mod2 Grades'!AP98</f>
        <v>No</v>
      </c>
      <c r="BA98" s="29" t="s">
        <v>440</v>
      </c>
      <c r="BB98" s="29" t="str">
        <f>'Mod2 Grades'!AR98</f>
        <v>No</v>
      </c>
      <c r="BC98" s="29" t="s">
        <v>440</v>
      </c>
      <c r="BD98" s="29" t="str">
        <f>IF('Mod3 Settings'!$M$34=1,IF(AND(COUNTIFS($D$10:$AL$10,"Add",D93:AL93,"H",D98:AL98,"OK")=COUNTIFS($D$10:$AL$10,"Add",D93:AL93,"H"),SUM(AP98:AR98)&gt;='Mod3 Settings'!$P$34),"Achieved","No"),"Disabled")</f>
        <v>No</v>
      </c>
      <c r="BE98" s="29">
        <f>IF('Mod3 Settings'!$M$34=1,IF(BD98="Achieved",'Mod3 Settings'!$S$34,0),"n/a")</f>
        <v>0</v>
      </c>
      <c r="BF98" s="29" t="str">
        <f>IF('Mod3 Settings'!$M$35=1,IF(AN98&gt;='Mod3 Settings'!$P$35,"Achieved","No"),"Disabled")</f>
        <v>No</v>
      </c>
      <c r="BG98" s="29" t="s">
        <v>440</v>
      </c>
      <c r="BH98" s="29" t="s">
        <v>440</v>
      </c>
      <c r="BI98" s="29" t="s">
        <v>440</v>
      </c>
    </row>
    <row r="99" spans="1:61" ht="18" customHeight="1" x14ac:dyDescent="0.25">
      <c r="A99" s="192"/>
      <c r="B99" s="194"/>
      <c r="C99" s="135" t="s">
        <v>309</v>
      </c>
      <c r="D99" s="51"/>
      <c r="E99" s="51"/>
      <c r="F99" s="51"/>
      <c r="G99" s="51"/>
      <c r="H99" s="51"/>
      <c r="I99" s="51"/>
      <c r="J99" s="51"/>
      <c r="K99" s="51"/>
      <c r="L99" s="51"/>
      <c r="M99" s="51"/>
      <c r="N99" s="51"/>
      <c r="O99" s="51"/>
      <c r="P99" s="51"/>
      <c r="Q99" s="51"/>
      <c r="R99" s="51"/>
      <c r="S99" s="51"/>
      <c r="T99" s="51"/>
      <c r="U99" s="51"/>
      <c r="V99" s="51"/>
      <c r="W99" s="51"/>
      <c r="X99" s="52"/>
      <c r="Y99" s="52"/>
      <c r="Z99" s="52"/>
      <c r="AA99" s="52"/>
      <c r="AB99" s="52"/>
      <c r="AC99" s="52"/>
      <c r="AD99" s="52"/>
      <c r="AE99" s="52"/>
      <c r="AF99" s="52"/>
      <c r="AG99" s="52"/>
      <c r="AH99" s="52"/>
      <c r="AI99" s="52"/>
      <c r="AJ99" s="52"/>
      <c r="AK99" s="52"/>
      <c r="AL99" s="52"/>
      <c r="AM99" s="138">
        <f t="shared" ref="AM99" si="361">SUM(N99:AL99)</f>
        <v>0</v>
      </c>
    </row>
    <row r="100" spans="1:61" ht="18" customHeight="1" x14ac:dyDescent="0.25">
      <c r="A100" s="191">
        <f>StudentsSummary!$B52</f>
        <v>42</v>
      </c>
      <c r="B100" s="193" t="str">
        <f>_xlfn.CONCAT(StudentsSummary!$C52," ",StudentsSummary!$D52)</f>
        <v>Surname42 Name42</v>
      </c>
      <c r="C100" s="135" t="s">
        <v>308</v>
      </c>
      <c r="D100" s="51"/>
      <c r="E100" s="51"/>
      <c r="F100" s="51"/>
      <c r="G100" s="51"/>
      <c r="H100" s="51"/>
      <c r="I100" s="51"/>
      <c r="J100" s="51"/>
      <c r="K100" s="51"/>
      <c r="L100" s="51"/>
      <c r="M100" s="51"/>
      <c r="N100" s="51"/>
      <c r="O100" s="51"/>
      <c r="P100" s="51"/>
      <c r="Q100" s="51"/>
      <c r="R100" s="51"/>
      <c r="S100" s="51"/>
      <c r="T100" s="51"/>
      <c r="U100" s="51"/>
      <c r="V100" s="51"/>
      <c r="W100" s="51"/>
      <c r="X100" s="52"/>
      <c r="Y100" s="52"/>
      <c r="Z100" s="52"/>
      <c r="AA100" s="52"/>
      <c r="AB100" s="52"/>
      <c r="AC100" s="52"/>
      <c r="AD100" s="52"/>
      <c r="AE100" s="52"/>
      <c r="AF100" s="52"/>
      <c r="AG100" s="52"/>
      <c r="AH100" s="52"/>
      <c r="AI100" s="52"/>
      <c r="AJ100" s="52"/>
      <c r="AK100" s="52"/>
      <c r="AL100" s="52"/>
      <c r="AM100" s="138" t="str">
        <f t="shared" ref="AM100" si="362">IF(COUNTIFS($D$10:$AL$10,"Man",D100:AL100,"OK")=COUNTIF($D$10:$AL$10,"Man"),"PASS","FAIL")</f>
        <v>FAIL</v>
      </c>
      <c r="AN100" s="138">
        <f t="shared" ref="AN100" si="363">SUM(AP100,AQ100,AR100,AU100,AW100,BA100,BC100,BE100,BG100,BI100)</f>
        <v>0</v>
      </c>
      <c r="AO100" s="138" t="str">
        <f>IF($AM100&lt;&gt;"PASS","FAIL",IF(AN100&gt;GRADING!$D$60,GRADING!$D$63,IF('Mod3 Grades'!AN100&lt;=GRADING!$J$67,GRADING!$C$67,IF('Mod3 Grades'!AN100&lt;=GRADING!$J$68,GRADING!$C$68,IF('Mod3 Grades'!AN100&lt;=GRADING!$J$69,GRADING!$C$69,IF('Mod3 Grades'!AN100&lt;=GRADING!$J$70,GRADING!$C$70,IF('Mod3 Grades'!AN100&lt;=GRADING!$J$71,GRADING!$C$71,IF('Mod3 Grades'!AN100&lt;=GRADING!$J$72,GRADING!$C$72,IF('Mod3 Grades'!AN100&lt;=GRADING!$J$73,GRADING!$C$73,IF('Mod3 Grades'!AN100&lt;=GRADING!$J$74,GRADING!$C$74,IF('Mod3 Grades'!AN100&lt;=GRADING!$J$75,GRADING!$C$75,IF('Mod3 Grades'!AN100&lt;=GRADING!$J$76,GRADING!$C$76,IF('Mod3 Grades'!AN100&lt;=GRADING!$J$77,GRADING!$C$77,IF('Mod3 Grades'!AN100&lt;=GRADING!$J$78,GRADING!$C$78,IF('Mod3 Grades'!AN100&lt;=GRADING!$J$79,GRADING!$C$79,IF('Mod3 Grades'!AN100&lt;=GRADING!$J$80,GRADING!$J$80,GRADING!$J$81))))))))))))))))</f>
        <v>FAIL</v>
      </c>
      <c r="AP100" s="29">
        <f t="shared" ref="AP100" si="364">SUMIFS($D$120:$AL$120,$D$10:$AL$10,"Add",D100:AL100,"OK")</f>
        <v>0</v>
      </c>
      <c r="AQ100" s="29">
        <f t="shared" ref="AQ100" si="365">SUMIFS($D101:$AL101,$D$10:$AL$10,"Man",$D100:$AL100,"OK")</f>
        <v>0</v>
      </c>
      <c r="AR100" s="29">
        <f t="shared" ref="AR100" si="366">SUMIFS($D101:$AL101,$D$10:$AL$10,"Add",$D100:$AL100,"OK")</f>
        <v>0</v>
      </c>
      <c r="AS100" s="29">
        <f t="shared" ref="AS100" si="367">SUMIFS($D101:$AL101,$D$10:$AL$10,"Add",$D100:$AL100,"OK",$D$13:$AL$13,"H")</f>
        <v>0</v>
      </c>
      <c r="AT100" s="29">
        <f t="shared" ref="AT100" si="368">SUMIFS($D101:$AL101,$D$10:$AL$10,"Add",$D100:$AL100,"OK",$D$13:$AL$13,"L")</f>
        <v>0</v>
      </c>
      <c r="AU100" s="151"/>
      <c r="AV100" s="29" t="str">
        <f>'Mod1 Grades'!V100</f>
        <v>No</v>
      </c>
      <c r="AW100" s="29">
        <f>IF(AV100="Achieved",'Mod1 Settings'!$S$34,IF(AV100="Disabled","n/a",0))</f>
        <v>0</v>
      </c>
      <c r="AX100" s="29" t="str">
        <f>'Mod1 Grades'!X100</f>
        <v>No</v>
      </c>
      <c r="AY100" s="29" t="str">
        <f t="shared" ref="AY100" si="369">IF(AX100="Achieved","No limit for Carrots",IF(AX100="Disabled","n/a","Carrots Limited"))</f>
        <v>Carrots Limited</v>
      </c>
      <c r="AZ100" s="29" t="str">
        <f>'Mod2 Grades'!AP100</f>
        <v>No</v>
      </c>
      <c r="BA100" s="29" t="s">
        <v>440</v>
      </c>
      <c r="BB100" s="29" t="str">
        <f>'Mod2 Grades'!AR100</f>
        <v>No</v>
      </c>
      <c r="BC100" s="29" t="s">
        <v>440</v>
      </c>
      <c r="BD100" s="29" t="str">
        <f>IF('Mod3 Settings'!$M$34=1,IF(AND(COUNTIFS($D$10:$AL$10,"Add",D95:AL95,"H",D100:AL100,"OK")=COUNTIFS($D$10:$AL$10,"Add",D95:AL95,"H"),SUM(AP100:AR100)&gt;='Mod3 Settings'!$P$34),"Achieved","No"),"Disabled")</f>
        <v>No</v>
      </c>
      <c r="BE100" s="29">
        <f>IF('Mod3 Settings'!$M$34=1,IF(BD100="Achieved",'Mod3 Settings'!$S$34,0),"n/a")</f>
        <v>0</v>
      </c>
      <c r="BF100" s="29" t="str">
        <f>IF('Mod3 Settings'!$M$35=1,IF(AN100&gt;='Mod3 Settings'!$P$35,"Achieved","No"),"Disabled")</f>
        <v>No</v>
      </c>
      <c r="BG100" s="29" t="s">
        <v>440</v>
      </c>
      <c r="BH100" s="29" t="s">
        <v>440</v>
      </c>
      <c r="BI100" s="29" t="s">
        <v>440</v>
      </c>
    </row>
    <row r="101" spans="1:61" ht="18" customHeight="1" x14ac:dyDescent="0.25">
      <c r="A101" s="192"/>
      <c r="B101" s="194"/>
      <c r="C101" s="135" t="s">
        <v>309</v>
      </c>
      <c r="D101" s="51"/>
      <c r="E101" s="51"/>
      <c r="F101" s="51"/>
      <c r="G101" s="51"/>
      <c r="H101" s="51"/>
      <c r="I101" s="51"/>
      <c r="J101" s="51"/>
      <c r="K101" s="51"/>
      <c r="L101" s="51"/>
      <c r="M101" s="51"/>
      <c r="N101" s="51"/>
      <c r="O101" s="51"/>
      <c r="P101" s="51"/>
      <c r="Q101" s="51"/>
      <c r="R101" s="51"/>
      <c r="S101" s="51"/>
      <c r="T101" s="51"/>
      <c r="U101" s="51"/>
      <c r="V101" s="51"/>
      <c r="W101" s="51"/>
      <c r="X101" s="52"/>
      <c r="Y101" s="52"/>
      <c r="Z101" s="52"/>
      <c r="AA101" s="52"/>
      <c r="AB101" s="52"/>
      <c r="AC101" s="52"/>
      <c r="AD101" s="52"/>
      <c r="AE101" s="52"/>
      <c r="AF101" s="52"/>
      <c r="AG101" s="52"/>
      <c r="AH101" s="52"/>
      <c r="AI101" s="52"/>
      <c r="AJ101" s="52"/>
      <c r="AK101" s="52"/>
      <c r="AL101" s="52"/>
      <c r="AM101" s="138">
        <f t="shared" ref="AM101" si="370">SUM(N101:AL101)</f>
        <v>0</v>
      </c>
    </row>
    <row r="102" spans="1:61" ht="18" customHeight="1" x14ac:dyDescent="0.25">
      <c r="A102" s="191">
        <f>StudentsSummary!$B53</f>
        <v>43</v>
      </c>
      <c r="B102" s="193" t="str">
        <f>_xlfn.CONCAT(StudentsSummary!$C53," ",StudentsSummary!$D53)</f>
        <v>Surname43 Name43</v>
      </c>
      <c r="C102" s="135" t="s">
        <v>308</v>
      </c>
      <c r="D102" s="51"/>
      <c r="E102" s="51"/>
      <c r="F102" s="51"/>
      <c r="G102" s="51"/>
      <c r="H102" s="51"/>
      <c r="I102" s="51"/>
      <c r="J102" s="51"/>
      <c r="K102" s="51"/>
      <c r="L102" s="51"/>
      <c r="M102" s="51"/>
      <c r="N102" s="51"/>
      <c r="O102" s="51"/>
      <c r="P102" s="51"/>
      <c r="Q102" s="51"/>
      <c r="R102" s="51"/>
      <c r="S102" s="51"/>
      <c r="T102" s="51"/>
      <c r="U102" s="51"/>
      <c r="V102" s="51"/>
      <c r="W102" s="51"/>
      <c r="X102" s="52"/>
      <c r="Y102" s="52"/>
      <c r="Z102" s="52"/>
      <c r="AA102" s="52"/>
      <c r="AB102" s="52"/>
      <c r="AC102" s="52"/>
      <c r="AD102" s="52"/>
      <c r="AE102" s="52"/>
      <c r="AF102" s="52"/>
      <c r="AG102" s="52"/>
      <c r="AH102" s="52"/>
      <c r="AI102" s="52"/>
      <c r="AJ102" s="52"/>
      <c r="AK102" s="52"/>
      <c r="AL102" s="52"/>
      <c r="AM102" s="138" t="str">
        <f t="shared" ref="AM102" si="371">IF(COUNTIFS($D$10:$AL$10,"Man",D102:AL102,"OK")=COUNTIF($D$10:$AL$10,"Man"),"PASS","FAIL")</f>
        <v>FAIL</v>
      </c>
      <c r="AN102" s="138">
        <f t="shared" ref="AN102" si="372">SUM(AP102,AQ102,AR102,AU102,AW102,BA102,BC102,BE102,BG102,BI102)</f>
        <v>0</v>
      </c>
      <c r="AO102" s="138" t="str">
        <f>IF($AM102&lt;&gt;"PASS","FAIL",IF(AN102&gt;GRADING!$D$60,GRADING!$D$63,IF('Mod3 Grades'!AN102&lt;=GRADING!$J$67,GRADING!$C$67,IF('Mod3 Grades'!AN102&lt;=GRADING!$J$68,GRADING!$C$68,IF('Mod3 Grades'!AN102&lt;=GRADING!$J$69,GRADING!$C$69,IF('Mod3 Grades'!AN102&lt;=GRADING!$J$70,GRADING!$C$70,IF('Mod3 Grades'!AN102&lt;=GRADING!$J$71,GRADING!$C$71,IF('Mod3 Grades'!AN102&lt;=GRADING!$J$72,GRADING!$C$72,IF('Mod3 Grades'!AN102&lt;=GRADING!$J$73,GRADING!$C$73,IF('Mod3 Grades'!AN102&lt;=GRADING!$J$74,GRADING!$C$74,IF('Mod3 Grades'!AN102&lt;=GRADING!$J$75,GRADING!$C$75,IF('Mod3 Grades'!AN102&lt;=GRADING!$J$76,GRADING!$C$76,IF('Mod3 Grades'!AN102&lt;=GRADING!$J$77,GRADING!$C$77,IF('Mod3 Grades'!AN102&lt;=GRADING!$J$78,GRADING!$C$78,IF('Mod3 Grades'!AN102&lt;=GRADING!$J$79,GRADING!$C$79,IF('Mod3 Grades'!AN102&lt;=GRADING!$J$80,GRADING!$J$80,GRADING!$J$81))))))))))))))))</f>
        <v>FAIL</v>
      </c>
      <c r="AP102" s="29">
        <f t="shared" ref="AP102" si="373">SUMIFS($D$120:$AL$120,$D$10:$AL$10,"Add",D102:AL102,"OK")</f>
        <v>0</v>
      </c>
      <c r="AQ102" s="29">
        <f t="shared" ref="AQ102" si="374">SUMIFS($D103:$AL103,$D$10:$AL$10,"Man",$D102:$AL102,"OK")</f>
        <v>0</v>
      </c>
      <c r="AR102" s="29">
        <f t="shared" ref="AR102" si="375">SUMIFS($D103:$AL103,$D$10:$AL$10,"Add",$D102:$AL102,"OK")</f>
        <v>0</v>
      </c>
      <c r="AS102" s="29">
        <f t="shared" ref="AS102" si="376">SUMIFS($D103:$AL103,$D$10:$AL$10,"Add",$D102:$AL102,"OK",$D$13:$AL$13,"H")</f>
        <v>0</v>
      </c>
      <c r="AT102" s="29">
        <f t="shared" ref="AT102" si="377">SUMIFS($D103:$AL103,$D$10:$AL$10,"Add",$D102:$AL102,"OK",$D$13:$AL$13,"L")</f>
        <v>0</v>
      </c>
      <c r="AU102" s="151"/>
      <c r="AV102" s="29" t="str">
        <f>'Mod1 Grades'!V102</f>
        <v>No</v>
      </c>
      <c r="AW102" s="29">
        <f>IF(AV102="Achieved",'Mod1 Settings'!$S$34,IF(AV102="Disabled","n/a",0))</f>
        <v>0</v>
      </c>
      <c r="AX102" s="29" t="str">
        <f>'Mod1 Grades'!X102</f>
        <v>No</v>
      </c>
      <c r="AY102" s="29" t="str">
        <f t="shared" ref="AY102" si="378">IF(AX102="Achieved","No limit for Carrots",IF(AX102="Disabled","n/a","Carrots Limited"))</f>
        <v>Carrots Limited</v>
      </c>
      <c r="AZ102" s="29" t="str">
        <f>'Mod2 Grades'!AP102</f>
        <v>No</v>
      </c>
      <c r="BA102" s="29" t="s">
        <v>440</v>
      </c>
      <c r="BB102" s="29" t="str">
        <f>'Mod2 Grades'!AR102</f>
        <v>No</v>
      </c>
      <c r="BC102" s="29" t="s">
        <v>440</v>
      </c>
      <c r="BD102" s="29" t="str">
        <f>IF('Mod3 Settings'!$M$34=1,IF(AND(COUNTIFS($D$10:$AL$10,"Add",D97:AL97,"H",D102:AL102,"OK")=COUNTIFS($D$10:$AL$10,"Add",D97:AL97,"H"),SUM(AP102:AR102)&gt;='Mod3 Settings'!$P$34),"Achieved","No"),"Disabled")</f>
        <v>No</v>
      </c>
      <c r="BE102" s="29">
        <f>IF('Mod3 Settings'!$M$34=1,IF(BD102="Achieved",'Mod3 Settings'!$S$34,0),"n/a")</f>
        <v>0</v>
      </c>
      <c r="BF102" s="29" t="str">
        <f>IF('Mod3 Settings'!$M$35=1,IF(AN102&gt;='Mod3 Settings'!$P$35,"Achieved","No"),"Disabled")</f>
        <v>No</v>
      </c>
      <c r="BG102" s="29" t="s">
        <v>440</v>
      </c>
      <c r="BH102" s="29" t="s">
        <v>440</v>
      </c>
      <c r="BI102" s="29" t="s">
        <v>440</v>
      </c>
    </row>
    <row r="103" spans="1:61" ht="18" customHeight="1" x14ac:dyDescent="0.25">
      <c r="A103" s="192"/>
      <c r="B103" s="194"/>
      <c r="C103" s="135" t="s">
        <v>309</v>
      </c>
      <c r="D103" s="51"/>
      <c r="E103" s="51"/>
      <c r="F103" s="51"/>
      <c r="G103" s="51"/>
      <c r="H103" s="51"/>
      <c r="I103" s="51"/>
      <c r="J103" s="51"/>
      <c r="K103" s="51"/>
      <c r="L103" s="51"/>
      <c r="M103" s="51"/>
      <c r="N103" s="51"/>
      <c r="O103" s="51"/>
      <c r="P103" s="51"/>
      <c r="Q103" s="51"/>
      <c r="R103" s="51"/>
      <c r="S103" s="51"/>
      <c r="T103" s="51"/>
      <c r="U103" s="51"/>
      <c r="V103" s="51"/>
      <c r="W103" s="51"/>
      <c r="X103" s="52"/>
      <c r="Y103" s="52"/>
      <c r="Z103" s="52"/>
      <c r="AA103" s="52"/>
      <c r="AB103" s="52"/>
      <c r="AC103" s="52"/>
      <c r="AD103" s="52"/>
      <c r="AE103" s="52"/>
      <c r="AF103" s="52"/>
      <c r="AG103" s="52"/>
      <c r="AH103" s="52"/>
      <c r="AI103" s="52"/>
      <c r="AJ103" s="52"/>
      <c r="AK103" s="52"/>
      <c r="AL103" s="52"/>
      <c r="AM103" s="138">
        <f t="shared" ref="AM103" si="379">SUM(N103:AL103)</f>
        <v>0</v>
      </c>
    </row>
    <row r="104" spans="1:61" ht="18" customHeight="1" x14ac:dyDescent="0.25">
      <c r="A104" s="191">
        <f>StudentsSummary!$B54</f>
        <v>44</v>
      </c>
      <c r="B104" s="193" t="str">
        <f>_xlfn.CONCAT(StudentsSummary!$C54," ",StudentsSummary!$D54)</f>
        <v>Surname44 Name44</v>
      </c>
      <c r="C104" s="135" t="s">
        <v>308</v>
      </c>
      <c r="D104" s="51"/>
      <c r="E104" s="51"/>
      <c r="F104" s="51"/>
      <c r="G104" s="51"/>
      <c r="H104" s="51"/>
      <c r="I104" s="51"/>
      <c r="J104" s="51"/>
      <c r="K104" s="51"/>
      <c r="L104" s="51"/>
      <c r="M104" s="51"/>
      <c r="N104" s="51"/>
      <c r="O104" s="51"/>
      <c r="P104" s="51"/>
      <c r="Q104" s="51"/>
      <c r="R104" s="51"/>
      <c r="S104" s="51"/>
      <c r="T104" s="51"/>
      <c r="U104" s="51"/>
      <c r="V104" s="51"/>
      <c r="W104" s="51"/>
      <c r="X104" s="52"/>
      <c r="Y104" s="52"/>
      <c r="Z104" s="52"/>
      <c r="AA104" s="52"/>
      <c r="AB104" s="52"/>
      <c r="AC104" s="52"/>
      <c r="AD104" s="52"/>
      <c r="AE104" s="52"/>
      <c r="AF104" s="52"/>
      <c r="AG104" s="52"/>
      <c r="AH104" s="52"/>
      <c r="AI104" s="52"/>
      <c r="AJ104" s="52"/>
      <c r="AK104" s="52"/>
      <c r="AL104" s="52"/>
      <c r="AM104" s="138" t="str">
        <f t="shared" ref="AM104" si="380">IF(COUNTIFS($D$10:$AL$10,"Man",D104:AL104,"OK")=COUNTIF($D$10:$AL$10,"Man"),"PASS","FAIL")</f>
        <v>FAIL</v>
      </c>
      <c r="AN104" s="138">
        <f t="shared" ref="AN104" si="381">SUM(AP104,AQ104,AR104,AU104,AW104,BA104,BC104,BE104,BG104,BI104)</f>
        <v>0</v>
      </c>
      <c r="AO104" s="138" t="str">
        <f>IF($AM104&lt;&gt;"PASS","FAIL",IF(AN104&gt;GRADING!$D$60,GRADING!$D$63,IF('Mod3 Grades'!AN104&lt;=GRADING!$J$67,GRADING!$C$67,IF('Mod3 Grades'!AN104&lt;=GRADING!$J$68,GRADING!$C$68,IF('Mod3 Grades'!AN104&lt;=GRADING!$J$69,GRADING!$C$69,IF('Mod3 Grades'!AN104&lt;=GRADING!$J$70,GRADING!$C$70,IF('Mod3 Grades'!AN104&lt;=GRADING!$J$71,GRADING!$C$71,IF('Mod3 Grades'!AN104&lt;=GRADING!$J$72,GRADING!$C$72,IF('Mod3 Grades'!AN104&lt;=GRADING!$J$73,GRADING!$C$73,IF('Mod3 Grades'!AN104&lt;=GRADING!$J$74,GRADING!$C$74,IF('Mod3 Grades'!AN104&lt;=GRADING!$J$75,GRADING!$C$75,IF('Mod3 Grades'!AN104&lt;=GRADING!$J$76,GRADING!$C$76,IF('Mod3 Grades'!AN104&lt;=GRADING!$J$77,GRADING!$C$77,IF('Mod3 Grades'!AN104&lt;=GRADING!$J$78,GRADING!$C$78,IF('Mod3 Grades'!AN104&lt;=GRADING!$J$79,GRADING!$C$79,IF('Mod3 Grades'!AN104&lt;=GRADING!$J$80,GRADING!$J$80,GRADING!$J$81))))))))))))))))</f>
        <v>FAIL</v>
      </c>
      <c r="AP104" s="29">
        <f t="shared" ref="AP104" si="382">SUMIFS($D$120:$AL$120,$D$10:$AL$10,"Add",D104:AL104,"OK")</f>
        <v>0</v>
      </c>
      <c r="AQ104" s="29">
        <f t="shared" ref="AQ104" si="383">SUMIFS($D105:$AL105,$D$10:$AL$10,"Man",$D104:$AL104,"OK")</f>
        <v>0</v>
      </c>
      <c r="AR104" s="29">
        <f t="shared" ref="AR104" si="384">SUMIFS($D105:$AL105,$D$10:$AL$10,"Add",$D104:$AL104,"OK")</f>
        <v>0</v>
      </c>
      <c r="AS104" s="29">
        <f t="shared" ref="AS104" si="385">SUMIFS($D105:$AL105,$D$10:$AL$10,"Add",$D104:$AL104,"OK",$D$13:$AL$13,"H")</f>
        <v>0</v>
      </c>
      <c r="AT104" s="29">
        <f t="shared" ref="AT104" si="386">SUMIFS($D105:$AL105,$D$10:$AL$10,"Add",$D104:$AL104,"OK",$D$13:$AL$13,"L")</f>
        <v>0</v>
      </c>
      <c r="AU104" s="151"/>
      <c r="AV104" s="29" t="str">
        <f>'Mod1 Grades'!V104</f>
        <v>No</v>
      </c>
      <c r="AW104" s="29">
        <f>IF(AV104="Achieved",'Mod1 Settings'!$S$34,IF(AV104="Disabled","n/a",0))</f>
        <v>0</v>
      </c>
      <c r="AX104" s="29" t="str">
        <f>'Mod1 Grades'!X104</f>
        <v>No</v>
      </c>
      <c r="AY104" s="29" t="str">
        <f t="shared" ref="AY104" si="387">IF(AX104="Achieved","No limit for Carrots",IF(AX104="Disabled","n/a","Carrots Limited"))</f>
        <v>Carrots Limited</v>
      </c>
      <c r="AZ104" s="29" t="str">
        <f>'Mod2 Grades'!AP104</f>
        <v>No</v>
      </c>
      <c r="BA104" s="29" t="s">
        <v>440</v>
      </c>
      <c r="BB104" s="29" t="str">
        <f>'Mod2 Grades'!AR104</f>
        <v>No</v>
      </c>
      <c r="BC104" s="29" t="s">
        <v>440</v>
      </c>
      <c r="BD104" s="29" t="str">
        <f>IF('Mod3 Settings'!$M$34=1,IF(AND(COUNTIFS($D$10:$AL$10,"Add",D99:AL99,"H",D104:AL104,"OK")=COUNTIFS($D$10:$AL$10,"Add",D99:AL99,"H"),SUM(AP104:AR104)&gt;='Mod3 Settings'!$P$34),"Achieved","No"),"Disabled")</f>
        <v>No</v>
      </c>
      <c r="BE104" s="29">
        <f>IF('Mod3 Settings'!$M$34=1,IF(BD104="Achieved",'Mod3 Settings'!$S$34,0),"n/a")</f>
        <v>0</v>
      </c>
      <c r="BF104" s="29" t="str">
        <f>IF('Mod3 Settings'!$M$35=1,IF(AN104&gt;='Mod3 Settings'!$P$35,"Achieved","No"),"Disabled")</f>
        <v>No</v>
      </c>
      <c r="BG104" s="29" t="s">
        <v>440</v>
      </c>
      <c r="BH104" s="29" t="s">
        <v>440</v>
      </c>
      <c r="BI104" s="29" t="s">
        <v>440</v>
      </c>
    </row>
    <row r="105" spans="1:61" ht="18" customHeight="1" x14ac:dyDescent="0.25">
      <c r="A105" s="192"/>
      <c r="B105" s="194"/>
      <c r="C105" s="135" t="s">
        <v>309</v>
      </c>
      <c r="D105" s="51"/>
      <c r="E105" s="51"/>
      <c r="F105" s="51"/>
      <c r="G105" s="51"/>
      <c r="H105" s="51"/>
      <c r="I105" s="51"/>
      <c r="J105" s="51"/>
      <c r="K105" s="51"/>
      <c r="L105" s="51"/>
      <c r="M105" s="51"/>
      <c r="N105" s="51"/>
      <c r="O105" s="51"/>
      <c r="P105" s="51"/>
      <c r="Q105" s="51"/>
      <c r="R105" s="51"/>
      <c r="S105" s="51"/>
      <c r="T105" s="51"/>
      <c r="U105" s="51"/>
      <c r="V105" s="51"/>
      <c r="W105" s="51"/>
      <c r="X105" s="52"/>
      <c r="Y105" s="52"/>
      <c r="Z105" s="52"/>
      <c r="AA105" s="52"/>
      <c r="AB105" s="52"/>
      <c r="AC105" s="52"/>
      <c r="AD105" s="52"/>
      <c r="AE105" s="52"/>
      <c r="AF105" s="52"/>
      <c r="AG105" s="52"/>
      <c r="AH105" s="52"/>
      <c r="AI105" s="52"/>
      <c r="AJ105" s="52"/>
      <c r="AK105" s="52"/>
      <c r="AL105" s="52"/>
      <c r="AM105" s="138">
        <f t="shared" ref="AM105" si="388">SUM(N105:AL105)</f>
        <v>0</v>
      </c>
    </row>
    <row r="106" spans="1:61" ht="18" customHeight="1" x14ac:dyDescent="0.25">
      <c r="A106" s="191">
        <f>StudentsSummary!$B55</f>
        <v>45</v>
      </c>
      <c r="B106" s="193" t="str">
        <f>_xlfn.CONCAT(StudentsSummary!$C55," ",StudentsSummary!$D55)</f>
        <v>Surname45 Name45</v>
      </c>
      <c r="C106" s="135" t="s">
        <v>308</v>
      </c>
      <c r="D106" s="51"/>
      <c r="E106" s="51"/>
      <c r="F106" s="51"/>
      <c r="G106" s="51"/>
      <c r="H106" s="51"/>
      <c r="I106" s="51"/>
      <c r="J106" s="51"/>
      <c r="K106" s="51"/>
      <c r="L106" s="51"/>
      <c r="M106" s="51"/>
      <c r="N106" s="51"/>
      <c r="O106" s="51"/>
      <c r="P106" s="51"/>
      <c r="Q106" s="51"/>
      <c r="R106" s="51"/>
      <c r="S106" s="51"/>
      <c r="T106" s="51"/>
      <c r="U106" s="51"/>
      <c r="V106" s="51"/>
      <c r="W106" s="51"/>
      <c r="X106" s="52"/>
      <c r="Y106" s="52"/>
      <c r="Z106" s="52"/>
      <c r="AA106" s="52"/>
      <c r="AB106" s="52"/>
      <c r="AC106" s="52"/>
      <c r="AD106" s="52"/>
      <c r="AE106" s="52"/>
      <c r="AF106" s="52"/>
      <c r="AG106" s="52"/>
      <c r="AH106" s="52"/>
      <c r="AI106" s="52"/>
      <c r="AJ106" s="52"/>
      <c r="AK106" s="52"/>
      <c r="AL106" s="52"/>
      <c r="AM106" s="138" t="str">
        <f t="shared" ref="AM106" si="389">IF(COUNTIFS($D$10:$AL$10,"Man",D106:AL106,"OK")=COUNTIF($D$10:$AL$10,"Man"),"PASS","FAIL")</f>
        <v>FAIL</v>
      </c>
      <c r="AN106" s="138">
        <f t="shared" ref="AN106" si="390">SUM(AP106,AQ106,AR106,AU106,AW106,BA106,BC106,BE106,BG106,BI106)</f>
        <v>0</v>
      </c>
      <c r="AO106" s="138" t="str">
        <f>IF($AM106&lt;&gt;"PASS","FAIL",IF(AN106&gt;GRADING!$D$60,GRADING!$D$63,IF('Mod3 Grades'!AN106&lt;=GRADING!$J$67,GRADING!$C$67,IF('Mod3 Grades'!AN106&lt;=GRADING!$J$68,GRADING!$C$68,IF('Mod3 Grades'!AN106&lt;=GRADING!$J$69,GRADING!$C$69,IF('Mod3 Grades'!AN106&lt;=GRADING!$J$70,GRADING!$C$70,IF('Mod3 Grades'!AN106&lt;=GRADING!$J$71,GRADING!$C$71,IF('Mod3 Grades'!AN106&lt;=GRADING!$J$72,GRADING!$C$72,IF('Mod3 Grades'!AN106&lt;=GRADING!$J$73,GRADING!$C$73,IF('Mod3 Grades'!AN106&lt;=GRADING!$J$74,GRADING!$C$74,IF('Mod3 Grades'!AN106&lt;=GRADING!$J$75,GRADING!$C$75,IF('Mod3 Grades'!AN106&lt;=GRADING!$J$76,GRADING!$C$76,IF('Mod3 Grades'!AN106&lt;=GRADING!$J$77,GRADING!$C$77,IF('Mod3 Grades'!AN106&lt;=GRADING!$J$78,GRADING!$C$78,IF('Mod3 Grades'!AN106&lt;=GRADING!$J$79,GRADING!$C$79,IF('Mod3 Grades'!AN106&lt;=GRADING!$J$80,GRADING!$J$80,GRADING!$J$81))))))))))))))))</f>
        <v>FAIL</v>
      </c>
      <c r="AP106" s="29">
        <f t="shared" ref="AP106" si="391">SUMIFS($D$120:$AL$120,$D$10:$AL$10,"Add",D106:AL106,"OK")</f>
        <v>0</v>
      </c>
      <c r="AQ106" s="29">
        <f t="shared" ref="AQ106" si="392">SUMIFS($D107:$AL107,$D$10:$AL$10,"Man",$D106:$AL106,"OK")</f>
        <v>0</v>
      </c>
      <c r="AR106" s="29">
        <f t="shared" ref="AR106" si="393">SUMIFS($D107:$AL107,$D$10:$AL$10,"Add",$D106:$AL106,"OK")</f>
        <v>0</v>
      </c>
      <c r="AS106" s="29">
        <f t="shared" ref="AS106" si="394">SUMIFS($D107:$AL107,$D$10:$AL$10,"Add",$D106:$AL106,"OK",$D$13:$AL$13,"H")</f>
        <v>0</v>
      </c>
      <c r="AT106" s="29">
        <f t="shared" ref="AT106" si="395">SUMIFS($D107:$AL107,$D$10:$AL$10,"Add",$D106:$AL106,"OK",$D$13:$AL$13,"L")</f>
        <v>0</v>
      </c>
      <c r="AU106" s="151"/>
      <c r="AV106" s="29" t="str">
        <f>'Mod1 Grades'!V106</f>
        <v>No</v>
      </c>
      <c r="AW106" s="29">
        <f>IF(AV106="Achieved",'Mod1 Settings'!$S$34,IF(AV106="Disabled","n/a",0))</f>
        <v>0</v>
      </c>
      <c r="AX106" s="29" t="str">
        <f>'Mod1 Grades'!X106</f>
        <v>No</v>
      </c>
      <c r="AY106" s="29" t="str">
        <f t="shared" ref="AY106" si="396">IF(AX106="Achieved","No limit for Carrots",IF(AX106="Disabled","n/a","Carrots Limited"))</f>
        <v>Carrots Limited</v>
      </c>
      <c r="AZ106" s="29" t="str">
        <f>'Mod2 Grades'!AP106</f>
        <v>No</v>
      </c>
      <c r="BA106" s="29" t="s">
        <v>440</v>
      </c>
      <c r="BB106" s="29" t="str">
        <f>'Mod2 Grades'!AR106</f>
        <v>No</v>
      </c>
      <c r="BC106" s="29" t="s">
        <v>440</v>
      </c>
      <c r="BD106" s="29" t="str">
        <f>IF('Mod3 Settings'!$M$34=1,IF(AND(COUNTIFS($D$10:$AL$10,"Add",D101:AL101,"H",D106:AL106,"OK")=COUNTIFS($D$10:$AL$10,"Add",D101:AL101,"H"),SUM(AP106:AR106)&gt;='Mod3 Settings'!$P$34),"Achieved","No"),"Disabled")</f>
        <v>No</v>
      </c>
      <c r="BE106" s="29">
        <f>IF('Mod3 Settings'!$M$34=1,IF(BD106="Achieved",'Mod3 Settings'!$S$34,0),"n/a")</f>
        <v>0</v>
      </c>
      <c r="BF106" s="29" t="str">
        <f>IF('Mod3 Settings'!$M$35=1,IF(AN106&gt;='Mod3 Settings'!$P$35,"Achieved","No"),"Disabled")</f>
        <v>No</v>
      </c>
      <c r="BG106" s="29" t="s">
        <v>440</v>
      </c>
      <c r="BH106" s="29" t="s">
        <v>440</v>
      </c>
      <c r="BI106" s="29" t="s">
        <v>440</v>
      </c>
    </row>
    <row r="107" spans="1:61" ht="18" customHeight="1" x14ac:dyDescent="0.25">
      <c r="A107" s="192"/>
      <c r="B107" s="194"/>
      <c r="C107" s="135" t="s">
        <v>309</v>
      </c>
      <c r="D107" s="51"/>
      <c r="E107" s="51"/>
      <c r="F107" s="51"/>
      <c r="G107" s="51"/>
      <c r="H107" s="51"/>
      <c r="I107" s="51"/>
      <c r="J107" s="51"/>
      <c r="K107" s="51"/>
      <c r="L107" s="51"/>
      <c r="M107" s="51"/>
      <c r="N107" s="51"/>
      <c r="O107" s="51"/>
      <c r="P107" s="51"/>
      <c r="Q107" s="51"/>
      <c r="R107" s="51"/>
      <c r="S107" s="51"/>
      <c r="T107" s="51"/>
      <c r="U107" s="51"/>
      <c r="V107" s="51"/>
      <c r="W107" s="51"/>
      <c r="X107" s="52"/>
      <c r="Y107" s="52"/>
      <c r="Z107" s="52"/>
      <c r="AA107" s="52"/>
      <c r="AB107" s="52"/>
      <c r="AC107" s="52"/>
      <c r="AD107" s="52"/>
      <c r="AE107" s="52"/>
      <c r="AF107" s="52"/>
      <c r="AG107" s="52"/>
      <c r="AH107" s="52"/>
      <c r="AI107" s="52"/>
      <c r="AJ107" s="52"/>
      <c r="AK107" s="52"/>
      <c r="AL107" s="52"/>
      <c r="AM107" s="138">
        <f t="shared" ref="AM107" si="397">SUM(N107:AL107)</f>
        <v>0</v>
      </c>
    </row>
    <row r="108" spans="1:61" ht="18" customHeight="1" x14ac:dyDescent="0.25">
      <c r="A108" s="191">
        <f>StudentsSummary!$B56</f>
        <v>46</v>
      </c>
      <c r="B108" s="193" t="str">
        <f>_xlfn.CONCAT(StudentsSummary!$C56," ",StudentsSummary!$D56)</f>
        <v>Surname46 Name46</v>
      </c>
      <c r="C108" s="135" t="s">
        <v>308</v>
      </c>
      <c r="D108" s="51"/>
      <c r="E108" s="51"/>
      <c r="F108" s="51"/>
      <c r="G108" s="51"/>
      <c r="H108" s="51"/>
      <c r="I108" s="51"/>
      <c r="J108" s="51"/>
      <c r="K108" s="51"/>
      <c r="L108" s="51"/>
      <c r="M108" s="51"/>
      <c r="N108" s="51"/>
      <c r="O108" s="51"/>
      <c r="P108" s="51"/>
      <c r="Q108" s="51"/>
      <c r="R108" s="51"/>
      <c r="S108" s="51"/>
      <c r="T108" s="51"/>
      <c r="U108" s="51"/>
      <c r="V108" s="51"/>
      <c r="W108" s="51"/>
      <c r="X108" s="52"/>
      <c r="Y108" s="52"/>
      <c r="Z108" s="52"/>
      <c r="AA108" s="52"/>
      <c r="AB108" s="52"/>
      <c r="AC108" s="52"/>
      <c r="AD108" s="52"/>
      <c r="AE108" s="52"/>
      <c r="AF108" s="52"/>
      <c r="AG108" s="52"/>
      <c r="AH108" s="52"/>
      <c r="AI108" s="52"/>
      <c r="AJ108" s="52"/>
      <c r="AK108" s="52"/>
      <c r="AL108" s="52"/>
      <c r="AM108" s="138" t="str">
        <f t="shared" ref="AM108" si="398">IF(COUNTIFS($D$10:$AL$10,"Man",D108:AL108,"OK")=COUNTIF($D$10:$AL$10,"Man"),"PASS","FAIL")</f>
        <v>FAIL</v>
      </c>
      <c r="AN108" s="138">
        <f t="shared" ref="AN108" si="399">SUM(AP108,AQ108,AR108,AU108,AW108,BA108,BC108,BE108,BG108,BI108)</f>
        <v>0</v>
      </c>
      <c r="AO108" s="138" t="str">
        <f>IF($AM108&lt;&gt;"PASS","FAIL",IF(AN108&gt;GRADING!$D$60,GRADING!$D$63,IF('Mod3 Grades'!AN108&lt;=GRADING!$J$67,GRADING!$C$67,IF('Mod3 Grades'!AN108&lt;=GRADING!$J$68,GRADING!$C$68,IF('Mod3 Grades'!AN108&lt;=GRADING!$J$69,GRADING!$C$69,IF('Mod3 Grades'!AN108&lt;=GRADING!$J$70,GRADING!$C$70,IF('Mod3 Grades'!AN108&lt;=GRADING!$J$71,GRADING!$C$71,IF('Mod3 Grades'!AN108&lt;=GRADING!$J$72,GRADING!$C$72,IF('Mod3 Grades'!AN108&lt;=GRADING!$J$73,GRADING!$C$73,IF('Mod3 Grades'!AN108&lt;=GRADING!$J$74,GRADING!$C$74,IF('Mod3 Grades'!AN108&lt;=GRADING!$J$75,GRADING!$C$75,IF('Mod3 Grades'!AN108&lt;=GRADING!$J$76,GRADING!$C$76,IF('Mod3 Grades'!AN108&lt;=GRADING!$J$77,GRADING!$C$77,IF('Mod3 Grades'!AN108&lt;=GRADING!$J$78,GRADING!$C$78,IF('Mod3 Grades'!AN108&lt;=GRADING!$J$79,GRADING!$C$79,IF('Mod3 Grades'!AN108&lt;=GRADING!$J$80,GRADING!$J$80,GRADING!$J$81))))))))))))))))</f>
        <v>FAIL</v>
      </c>
      <c r="AP108" s="29">
        <f t="shared" ref="AP108" si="400">SUMIFS($D$120:$AL$120,$D$10:$AL$10,"Add",D108:AL108,"OK")</f>
        <v>0</v>
      </c>
      <c r="AQ108" s="29">
        <f t="shared" ref="AQ108" si="401">SUMIFS($D109:$AL109,$D$10:$AL$10,"Man",$D108:$AL108,"OK")</f>
        <v>0</v>
      </c>
      <c r="AR108" s="29">
        <f t="shared" ref="AR108" si="402">SUMIFS($D109:$AL109,$D$10:$AL$10,"Add",$D108:$AL108,"OK")</f>
        <v>0</v>
      </c>
      <c r="AS108" s="29">
        <f t="shared" ref="AS108" si="403">SUMIFS($D109:$AL109,$D$10:$AL$10,"Add",$D108:$AL108,"OK",$D$13:$AL$13,"H")</f>
        <v>0</v>
      </c>
      <c r="AT108" s="29">
        <f t="shared" ref="AT108" si="404">SUMIFS($D109:$AL109,$D$10:$AL$10,"Add",$D108:$AL108,"OK",$D$13:$AL$13,"L")</f>
        <v>0</v>
      </c>
      <c r="AU108" s="151"/>
      <c r="AV108" s="29" t="str">
        <f>'Mod1 Grades'!V108</f>
        <v>No</v>
      </c>
      <c r="AW108" s="29">
        <f>IF(AV108="Achieved",'Mod1 Settings'!$S$34,IF(AV108="Disabled","n/a",0))</f>
        <v>0</v>
      </c>
      <c r="AX108" s="29" t="str">
        <f>'Mod1 Grades'!X108</f>
        <v>No</v>
      </c>
      <c r="AY108" s="29" t="str">
        <f t="shared" ref="AY108" si="405">IF(AX108="Achieved","No limit for Carrots",IF(AX108="Disabled","n/a","Carrots Limited"))</f>
        <v>Carrots Limited</v>
      </c>
      <c r="AZ108" s="29" t="str">
        <f>'Mod2 Grades'!AP108</f>
        <v>No</v>
      </c>
      <c r="BA108" s="29" t="s">
        <v>440</v>
      </c>
      <c r="BB108" s="29" t="str">
        <f>'Mod2 Grades'!AR108</f>
        <v>No</v>
      </c>
      <c r="BC108" s="29" t="s">
        <v>440</v>
      </c>
      <c r="BD108" s="29" t="str">
        <f>IF('Mod3 Settings'!$M$34=1,IF(AND(COUNTIFS($D$10:$AL$10,"Add",D103:AL103,"H",D108:AL108,"OK")=COUNTIFS($D$10:$AL$10,"Add",D103:AL103,"H"),SUM(AP108:AR108)&gt;='Mod3 Settings'!$P$34),"Achieved","No"),"Disabled")</f>
        <v>No</v>
      </c>
      <c r="BE108" s="29">
        <f>IF('Mod3 Settings'!$M$34=1,IF(BD108="Achieved",'Mod3 Settings'!$S$34,0),"n/a")</f>
        <v>0</v>
      </c>
      <c r="BF108" s="29" t="str">
        <f>IF('Mod3 Settings'!$M$35=1,IF(AN108&gt;='Mod3 Settings'!$P$35,"Achieved","No"),"Disabled")</f>
        <v>No</v>
      </c>
      <c r="BG108" s="29" t="s">
        <v>440</v>
      </c>
      <c r="BH108" s="29" t="s">
        <v>440</v>
      </c>
      <c r="BI108" s="29" t="s">
        <v>440</v>
      </c>
    </row>
    <row r="109" spans="1:61" ht="18" customHeight="1" x14ac:dyDescent="0.25">
      <c r="A109" s="192"/>
      <c r="B109" s="194"/>
      <c r="C109" s="135" t="s">
        <v>309</v>
      </c>
      <c r="D109" s="51"/>
      <c r="E109" s="51"/>
      <c r="F109" s="51"/>
      <c r="G109" s="51"/>
      <c r="H109" s="51"/>
      <c r="I109" s="51"/>
      <c r="J109" s="51"/>
      <c r="K109" s="51"/>
      <c r="L109" s="51"/>
      <c r="M109" s="51"/>
      <c r="N109" s="51"/>
      <c r="O109" s="51"/>
      <c r="P109" s="51"/>
      <c r="Q109" s="51"/>
      <c r="R109" s="51"/>
      <c r="S109" s="51"/>
      <c r="T109" s="51"/>
      <c r="U109" s="51"/>
      <c r="V109" s="51"/>
      <c r="W109" s="51"/>
      <c r="X109" s="52"/>
      <c r="Y109" s="52"/>
      <c r="Z109" s="52"/>
      <c r="AA109" s="52"/>
      <c r="AB109" s="52"/>
      <c r="AC109" s="52"/>
      <c r="AD109" s="52"/>
      <c r="AE109" s="52"/>
      <c r="AF109" s="52"/>
      <c r="AG109" s="52"/>
      <c r="AH109" s="52"/>
      <c r="AI109" s="52"/>
      <c r="AJ109" s="52"/>
      <c r="AK109" s="52"/>
      <c r="AL109" s="52"/>
      <c r="AM109" s="138">
        <f t="shared" ref="AM109" si="406">SUM(N109:AL109)</f>
        <v>0</v>
      </c>
    </row>
    <row r="110" spans="1:61" ht="18" customHeight="1" x14ac:dyDescent="0.25">
      <c r="A110" s="191">
        <f>StudentsSummary!$B57</f>
        <v>47</v>
      </c>
      <c r="B110" s="193" t="str">
        <f>_xlfn.CONCAT(StudentsSummary!$C57," ",StudentsSummary!$D57)</f>
        <v>Surname47 Name47</v>
      </c>
      <c r="C110" s="135" t="s">
        <v>308</v>
      </c>
      <c r="D110" s="51"/>
      <c r="E110" s="51"/>
      <c r="F110" s="51"/>
      <c r="G110" s="51"/>
      <c r="H110" s="51"/>
      <c r="I110" s="51"/>
      <c r="J110" s="51"/>
      <c r="K110" s="51"/>
      <c r="L110" s="51"/>
      <c r="M110" s="51"/>
      <c r="N110" s="51"/>
      <c r="O110" s="51"/>
      <c r="P110" s="51"/>
      <c r="Q110" s="51"/>
      <c r="R110" s="51"/>
      <c r="S110" s="51"/>
      <c r="T110" s="51"/>
      <c r="U110" s="51"/>
      <c r="V110" s="51"/>
      <c r="W110" s="51"/>
      <c r="X110" s="52"/>
      <c r="Y110" s="52"/>
      <c r="Z110" s="52"/>
      <c r="AA110" s="52"/>
      <c r="AB110" s="52"/>
      <c r="AC110" s="52"/>
      <c r="AD110" s="52"/>
      <c r="AE110" s="52"/>
      <c r="AF110" s="52"/>
      <c r="AG110" s="52"/>
      <c r="AH110" s="52"/>
      <c r="AI110" s="52"/>
      <c r="AJ110" s="52"/>
      <c r="AK110" s="52"/>
      <c r="AL110" s="52"/>
      <c r="AM110" s="138" t="str">
        <f t="shared" ref="AM110" si="407">IF(COUNTIFS($D$10:$AL$10,"Man",D110:AL110,"OK")=COUNTIF($D$10:$AL$10,"Man"),"PASS","FAIL")</f>
        <v>FAIL</v>
      </c>
      <c r="AN110" s="138">
        <f t="shared" ref="AN110" si="408">SUM(AP110,AQ110,AR110,AU110,AW110,BA110,BC110,BE110,BG110,BI110)</f>
        <v>0</v>
      </c>
      <c r="AO110" s="138" t="str">
        <f>IF($AM110&lt;&gt;"PASS","FAIL",IF(AN110&gt;GRADING!$D$60,GRADING!$D$63,IF('Mod3 Grades'!AN110&lt;=GRADING!$J$67,GRADING!$C$67,IF('Mod3 Grades'!AN110&lt;=GRADING!$J$68,GRADING!$C$68,IF('Mod3 Grades'!AN110&lt;=GRADING!$J$69,GRADING!$C$69,IF('Mod3 Grades'!AN110&lt;=GRADING!$J$70,GRADING!$C$70,IF('Mod3 Grades'!AN110&lt;=GRADING!$J$71,GRADING!$C$71,IF('Mod3 Grades'!AN110&lt;=GRADING!$J$72,GRADING!$C$72,IF('Mod3 Grades'!AN110&lt;=GRADING!$J$73,GRADING!$C$73,IF('Mod3 Grades'!AN110&lt;=GRADING!$J$74,GRADING!$C$74,IF('Mod3 Grades'!AN110&lt;=GRADING!$J$75,GRADING!$C$75,IF('Mod3 Grades'!AN110&lt;=GRADING!$J$76,GRADING!$C$76,IF('Mod3 Grades'!AN110&lt;=GRADING!$J$77,GRADING!$C$77,IF('Mod3 Grades'!AN110&lt;=GRADING!$J$78,GRADING!$C$78,IF('Mod3 Grades'!AN110&lt;=GRADING!$J$79,GRADING!$C$79,IF('Mod3 Grades'!AN110&lt;=GRADING!$J$80,GRADING!$J$80,GRADING!$J$81))))))))))))))))</f>
        <v>FAIL</v>
      </c>
      <c r="AP110" s="29">
        <f t="shared" ref="AP110" si="409">SUMIFS($D$120:$AL$120,$D$10:$AL$10,"Add",D110:AL110,"OK")</f>
        <v>0</v>
      </c>
      <c r="AQ110" s="29">
        <f t="shared" ref="AQ110" si="410">SUMIFS($D111:$AL111,$D$10:$AL$10,"Man",$D110:$AL110,"OK")</f>
        <v>0</v>
      </c>
      <c r="AR110" s="29">
        <f t="shared" ref="AR110" si="411">SUMIFS($D111:$AL111,$D$10:$AL$10,"Add",$D110:$AL110,"OK")</f>
        <v>0</v>
      </c>
      <c r="AS110" s="29">
        <f t="shared" ref="AS110" si="412">SUMIFS($D111:$AL111,$D$10:$AL$10,"Add",$D110:$AL110,"OK",$D$13:$AL$13,"H")</f>
        <v>0</v>
      </c>
      <c r="AT110" s="29">
        <f t="shared" ref="AT110" si="413">SUMIFS($D111:$AL111,$D$10:$AL$10,"Add",$D110:$AL110,"OK",$D$13:$AL$13,"L")</f>
        <v>0</v>
      </c>
      <c r="AU110" s="151"/>
      <c r="AV110" s="29" t="str">
        <f>'Mod1 Grades'!V110</f>
        <v>No</v>
      </c>
      <c r="AW110" s="29">
        <f>IF(AV110="Achieved",'Mod1 Settings'!$S$34,IF(AV110="Disabled","n/a",0))</f>
        <v>0</v>
      </c>
      <c r="AX110" s="29" t="str">
        <f>'Mod1 Grades'!X110</f>
        <v>No</v>
      </c>
      <c r="AY110" s="29" t="str">
        <f t="shared" ref="AY110" si="414">IF(AX110="Achieved","No limit for Carrots",IF(AX110="Disabled","n/a","Carrots Limited"))</f>
        <v>Carrots Limited</v>
      </c>
      <c r="AZ110" s="29" t="str">
        <f>'Mod2 Grades'!AP110</f>
        <v>No</v>
      </c>
      <c r="BA110" s="29" t="s">
        <v>440</v>
      </c>
      <c r="BB110" s="29" t="str">
        <f>'Mod2 Grades'!AR110</f>
        <v>No</v>
      </c>
      <c r="BC110" s="29" t="s">
        <v>440</v>
      </c>
      <c r="BD110" s="29" t="str">
        <f>IF('Mod3 Settings'!$M$34=1,IF(AND(COUNTIFS($D$10:$AL$10,"Add",D105:AL105,"H",D110:AL110,"OK")=COUNTIFS($D$10:$AL$10,"Add",D105:AL105,"H"),SUM(AP110:AR110)&gt;='Mod3 Settings'!$P$34),"Achieved","No"),"Disabled")</f>
        <v>No</v>
      </c>
      <c r="BE110" s="29">
        <f>IF('Mod3 Settings'!$M$34=1,IF(BD110="Achieved",'Mod3 Settings'!$S$34,0),"n/a")</f>
        <v>0</v>
      </c>
      <c r="BF110" s="29" t="str">
        <f>IF('Mod3 Settings'!$M$35=1,IF(AN110&gt;='Mod3 Settings'!$P$35,"Achieved","No"),"Disabled")</f>
        <v>No</v>
      </c>
      <c r="BG110" s="29" t="s">
        <v>440</v>
      </c>
      <c r="BH110" s="29" t="s">
        <v>440</v>
      </c>
      <c r="BI110" s="29" t="s">
        <v>440</v>
      </c>
    </row>
    <row r="111" spans="1:61" ht="18" customHeight="1" x14ac:dyDescent="0.25">
      <c r="A111" s="192"/>
      <c r="B111" s="194"/>
      <c r="C111" s="135" t="s">
        <v>309</v>
      </c>
      <c r="D111" s="51"/>
      <c r="E111" s="51"/>
      <c r="F111" s="51"/>
      <c r="G111" s="51"/>
      <c r="H111" s="51"/>
      <c r="I111" s="51"/>
      <c r="J111" s="51"/>
      <c r="K111" s="51"/>
      <c r="L111" s="51"/>
      <c r="M111" s="51"/>
      <c r="N111" s="51"/>
      <c r="O111" s="51"/>
      <c r="P111" s="51"/>
      <c r="Q111" s="51"/>
      <c r="R111" s="51"/>
      <c r="S111" s="51"/>
      <c r="T111" s="51"/>
      <c r="U111" s="51"/>
      <c r="V111" s="51"/>
      <c r="W111" s="51"/>
      <c r="X111" s="52"/>
      <c r="Y111" s="52"/>
      <c r="Z111" s="52"/>
      <c r="AA111" s="52"/>
      <c r="AB111" s="52"/>
      <c r="AC111" s="52"/>
      <c r="AD111" s="52"/>
      <c r="AE111" s="52"/>
      <c r="AF111" s="52"/>
      <c r="AG111" s="52"/>
      <c r="AH111" s="52"/>
      <c r="AI111" s="52"/>
      <c r="AJ111" s="52"/>
      <c r="AK111" s="52"/>
      <c r="AL111" s="52"/>
      <c r="AM111" s="138">
        <f t="shared" ref="AM111" si="415">SUM(N111:AL111)</f>
        <v>0</v>
      </c>
    </row>
    <row r="112" spans="1:61" ht="18" customHeight="1" x14ac:dyDescent="0.25">
      <c r="A112" s="191">
        <f>StudentsSummary!$B58</f>
        <v>48</v>
      </c>
      <c r="B112" s="193" t="str">
        <f>_xlfn.CONCAT(StudentsSummary!$C58," ",StudentsSummary!$D58)</f>
        <v>Surname48 Name48</v>
      </c>
      <c r="C112" s="135" t="s">
        <v>308</v>
      </c>
      <c r="D112" s="51"/>
      <c r="E112" s="51"/>
      <c r="F112" s="51"/>
      <c r="G112" s="51"/>
      <c r="H112" s="51"/>
      <c r="I112" s="51"/>
      <c r="J112" s="51"/>
      <c r="K112" s="51"/>
      <c r="L112" s="51"/>
      <c r="M112" s="51"/>
      <c r="N112" s="51"/>
      <c r="O112" s="51"/>
      <c r="P112" s="51"/>
      <c r="Q112" s="51"/>
      <c r="R112" s="51"/>
      <c r="S112" s="51"/>
      <c r="T112" s="51"/>
      <c r="U112" s="51"/>
      <c r="V112" s="51"/>
      <c r="W112" s="51"/>
      <c r="X112" s="52"/>
      <c r="Y112" s="52"/>
      <c r="Z112" s="52"/>
      <c r="AA112" s="52"/>
      <c r="AB112" s="52"/>
      <c r="AC112" s="52"/>
      <c r="AD112" s="52"/>
      <c r="AE112" s="52"/>
      <c r="AF112" s="52"/>
      <c r="AG112" s="52"/>
      <c r="AH112" s="52"/>
      <c r="AI112" s="52"/>
      <c r="AJ112" s="52"/>
      <c r="AK112" s="52"/>
      <c r="AL112" s="52"/>
      <c r="AM112" s="138" t="str">
        <f t="shared" ref="AM112" si="416">IF(COUNTIFS($D$10:$AL$10,"Man",D112:AL112,"OK")=COUNTIF($D$10:$AL$10,"Man"),"PASS","FAIL")</f>
        <v>FAIL</v>
      </c>
      <c r="AN112" s="138">
        <f t="shared" ref="AN112" si="417">SUM(AP112,AQ112,AR112,AU112,AW112,BA112,BC112,BE112,BG112,BI112)</f>
        <v>0</v>
      </c>
      <c r="AO112" s="138" t="str">
        <f>IF($AM112&lt;&gt;"PASS","FAIL",IF(AN112&gt;GRADING!$D$60,GRADING!$D$63,IF('Mod3 Grades'!AN112&lt;=GRADING!$J$67,GRADING!$C$67,IF('Mod3 Grades'!AN112&lt;=GRADING!$J$68,GRADING!$C$68,IF('Mod3 Grades'!AN112&lt;=GRADING!$J$69,GRADING!$C$69,IF('Mod3 Grades'!AN112&lt;=GRADING!$J$70,GRADING!$C$70,IF('Mod3 Grades'!AN112&lt;=GRADING!$J$71,GRADING!$C$71,IF('Mod3 Grades'!AN112&lt;=GRADING!$J$72,GRADING!$C$72,IF('Mod3 Grades'!AN112&lt;=GRADING!$J$73,GRADING!$C$73,IF('Mod3 Grades'!AN112&lt;=GRADING!$J$74,GRADING!$C$74,IF('Mod3 Grades'!AN112&lt;=GRADING!$J$75,GRADING!$C$75,IF('Mod3 Grades'!AN112&lt;=GRADING!$J$76,GRADING!$C$76,IF('Mod3 Grades'!AN112&lt;=GRADING!$J$77,GRADING!$C$77,IF('Mod3 Grades'!AN112&lt;=GRADING!$J$78,GRADING!$C$78,IF('Mod3 Grades'!AN112&lt;=GRADING!$J$79,GRADING!$C$79,IF('Mod3 Grades'!AN112&lt;=GRADING!$J$80,GRADING!$J$80,GRADING!$J$81))))))))))))))))</f>
        <v>FAIL</v>
      </c>
      <c r="AP112" s="29">
        <f t="shared" ref="AP112" si="418">SUMIFS($D$120:$AL$120,$D$10:$AL$10,"Add",D112:AL112,"OK")</f>
        <v>0</v>
      </c>
      <c r="AQ112" s="29">
        <f t="shared" ref="AQ112" si="419">SUMIFS($D113:$AL113,$D$10:$AL$10,"Man",$D112:$AL112,"OK")</f>
        <v>0</v>
      </c>
      <c r="AR112" s="29">
        <f t="shared" ref="AR112" si="420">SUMIFS($D113:$AL113,$D$10:$AL$10,"Add",$D112:$AL112,"OK")</f>
        <v>0</v>
      </c>
      <c r="AS112" s="29">
        <f t="shared" ref="AS112" si="421">SUMIFS($D113:$AL113,$D$10:$AL$10,"Add",$D112:$AL112,"OK",$D$13:$AL$13,"H")</f>
        <v>0</v>
      </c>
      <c r="AT112" s="29">
        <f t="shared" ref="AT112" si="422">SUMIFS($D113:$AL113,$D$10:$AL$10,"Add",$D112:$AL112,"OK",$D$13:$AL$13,"L")</f>
        <v>0</v>
      </c>
      <c r="AU112" s="151"/>
      <c r="AV112" s="29" t="str">
        <f>'Mod1 Grades'!V112</f>
        <v>No</v>
      </c>
      <c r="AW112" s="29">
        <f>IF(AV112="Achieved",'Mod1 Settings'!$S$34,IF(AV112="Disabled","n/a",0))</f>
        <v>0</v>
      </c>
      <c r="AX112" s="29" t="str">
        <f>'Mod1 Grades'!X112</f>
        <v>No</v>
      </c>
      <c r="AY112" s="29" t="str">
        <f t="shared" ref="AY112" si="423">IF(AX112="Achieved","No limit for Carrots",IF(AX112="Disabled","n/a","Carrots Limited"))</f>
        <v>Carrots Limited</v>
      </c>
      <c r="AZ112" s="29" t="str">
        <f>'Mod2 Grades'!AP112</f>
        <v>No</v>
      </c>
      <c r="BA112" s="29" t="s">
        <v>440</v>
      </c>
      <c r="BB112" s="29" t="str">
        <f>'Mod2 Grades'!AR112</f>
        <v>No</v>
      </c>
      <c r="BC112" s="29" t="s">
        <v>440</v>
      </c>
      <c r="BD112" s="29" t="str">
        <f>IF('Mod3 Settings'!$M$34=1,IF(AND(COUNTIFS($D$10:$AL$10,"Add",D107:AL107,"H",D112:AL112,"OK")=COUNTIFS($D$10:$AL$10,"Add",D107:AL107,"H"),SUM(AP112:AR112)&gt;='Mod3 Settings'!$P$34),"Achieved","No"),"Disabled")</f>
        <v>No</v>
      </c>
      <c r="BE112" s="29">
        <f>IF('Mod3 Settings'!$M$34=1,IF(BD112="Achieved",'Mod3 Settings'!$S$34,0),"n/a")</f>
        <v>0</v>
      </c>
      <c r="BF112" s="29" t="str">
        <f>IF('Mod3 Settings'!$M$35=1,IF(AN112&gt;='Mod3 Settings'!$P$35,"Achieved","No"),"Disabled")</f>
        <v>No</v>
      </c>
      <c r="BG112" s="29" t="s">
        <v>440</v>
      </c>
      <c r="BH112" s="29" t="s">
        <v>440</v>
      </c>
      <c r="BI112" s="29" t="s">
        <v>440</v>
      </c>
    </row>
    <row r="113" spans="1:61" ht="18" customHeight="1" x14ac:dyDescent="0.25">
      <c r="A113" s="192"/>
      <c r="B113" s="194"/>
      <c r="C113" s="135" t="s">
        <v>309</v>
      </c>
      <c r="D113" s="51"/>
      <c r="E113" s="51"/>
      <c r="F113" s="51"/>
      <c r="G113" s="51"/>
      <c r="H113" s="51"/>
      <c r="I113" s="51"/>
      <c r="J113" s="51"/>
      <c r="K113" s="51"/>
      <c r="L113" s="51"/>
      <c r="M113" s="51"/>
      <c r="N113" s="51"/>
      <c r="O113" s="51"/>
      <c r="P113" s="51"/>
      <c r="Q113" s="51"/>
      <c r="R113" s="51"/>
      <c r="S113" s="51"/>
      <c r="T113" s="51"/>
      <c r="U113" s="51"/>
      <c r="V113" s="51"/>
      <c r="W113" s="51"/>
      <c r="X113" s="52"/>
      <c r="Y113" s="52"/>
      <c r="Z113" s="52"/>
      <c r="AA113" s="52"/>
      <c r="AB113" s="52"/>
      <c r="AC113" s="52"/>
      <c r="AD113" s="52"/>
      <c r="AE113" s="52"/>
      <c r="AF113" s="52"/>
      <c r="AG113" s="52"/>
      <c r="AH113" s="52"/>
      <c r="AI113" s="52"/>
      <c r="AJ113" s="52"/>
      <c r="AK113" s="52"/>
      <c r="AL113" s="52"/>
      <c r="AM113" s="138">
        <f t="shared" ref="AM113" si="424">SUM(N113:AL113)</f>
        <v>0</v>
      </c>
    </row>
    <row r="114" spans="1:61" ht="18" customHeight="1" x14ac:dyDescent="0.25">
      <c r="A114" s="191">
        <f>StudentsSummary!$B59</f>
        <v>49</v>
      </c>
      <c r="B114" s="193" t="str">
        <f>_xlfn.CONCAT(StudentsSummary!$C59," ",StudentsSummary!$D59)</f>
        <v>Surname49 Name49</v>
      </c>
      <c r="C114" s="135" t="s">
        <v>308</v>
      </c>
      <c r="D114" s="51"/>
      <c r="E114" s="51"/>
      <c r="F114" s="51"/>
      <c r="G114" s="51"/>
      <c r="H114" s="51"/>
      <c r="I114" s="51"/>
      <c r="J114" s="51"/>
      <c r="K114" s="51"/>
      <c r="L114" s="51"/>
      <c r="M114" s="51"/>
      <c r="N114" s="51"/>
      <c r="O114" s="51"/>
      <c r="P114" s="51"/>
      <c r="Q114" s="51"/>
      <c r="R114" s="51"/>
      <c r="S114" s="51"/>
      <c r="T114" s="51"/>
      <c r="U114" s="51"/>
      <c r="V114" s="51"/>
      <c r="W114" s="51"/>
      <c r="X114" s="52"/>
      <c r="Y114" s="52"/>
      <c r="Z114" s="52"/>
      <c r="AA114" s="52"/>
      <c r="AB114" s="52"/>
      <c r="AC114" s="52"/>
      <c r="AD114" s="52"/>
      <c r="AE114" s="52"/>
      <c r="AF114" s="52"/>
      <c r="AG114" s="52"/>
      <c r="AH114" s="52"/>
      <c r="AI114" s="52"/>
      <c r="AJ114" s="52"/>
      <c r="AK114" s="52"/>
      <c r="AL114" s="52"/>
      <c r="AM114" s="138" t="str">
        <f t="shared" ref="AM114" si="425">IF(COUNTIFS($D$10:$AL$10,"Man",D114:AL114,"OK")=COUNTIF($D$10:$AL$10,"Man"),"PASS","FAIL")</f>
        <v>FAIL</v>
      </c>
      <c r="AN114" s="138">
        <f t="shared" ref="AN114" si="426">SUM(AP114,AQ114,AR114,AU114,AW114,BA114,BC114,BE114,BG114,BI114)</f>
        <v>0</v>
      </c>
      <c r="AO114" s="138" t="str">
        <f>IF($AM114&lt;&gt;"PASS","FAIL",IF(AN114&gt;GRADING!$D$60,GRADING!$D$63,IF('Mod3 Grades'!AN114&lt;=GRADING!$J$67,GRADING!$C$67,IF('Mod3 Grades'!AN114&lt;=GRADING!$J$68,GRADING!$C$68,IF('Mod3 Grades'!AN114&lt;=GRADING!$J$69,GRADING!$C$69,IF('Mod3 Grades'!AN114&lt;=GRADING!$J$70,GRADING!$C$70,IF('Mod3 Grades'!AN114&lt;=GRADING!$J$71,GRADING!$C$71,IF('Mod3 Grades'!AN114&lt;=GRADING!$J$72,GRADING!$C$72,IF('Mod3 Grades'!AN114&lt;=GRADING!$J$73,GRADING!$C$73,IF('Mod3 Grades'!AN114&lt;=GRADING!$J$74,GRADING!$C$74,IF('Mod3 Grades'!AN114&lt;=GRADING!$J$75,GRADING!$C$75,IF('Mod3 Grades'!AN114&lt;=GRADING!$J$76,GRADING!$C$76,IF('Mod3 Grades'!AN114&lt;=GRADING!$J$77,GRADING!$C$77,IF('Mod3 Grades'!AN114&lt;=GRADING!$J$78,GRADING!$C$78,IF('Mod3 Grades'!AN114&lt;=GRADING!$J$79,GRADING!$C$79,IF('Mod3 Grades'!AN114&lt;=GRADING!$J$80,GRADING!$J$80,GRADING!$J$81))))))))))))))))</f>
        <v>FAIL</v>
      </c>
      <c r="AP114" s="29">
        <f t="shared" ref="AP114" si="427">SUMIFS($D$120:$AL$120,$D$10:$AL$10,"Add",D114:AL114,"OK")</f>
        <v>0</v>
      </c>
      <c r="AQ114" s="29">
        <f t="shared" ref="AQ114" si="428">SUMIFS($D115:$AL115,$D$10:$AL$10,"Man",$D114:$AL114,"OK")</f>
        <v>0</v>
      </c>
      <c r="AR114" s="29">
        <f t="shared" ref="AR114" si="429">SUMIFS($D115:$AL115,$D$10:$AL$10,"Add",$D114:$AL114,"OK")</f>
        <v>0</v>
      </c>
      <c r="AS114" s="29">
        <f t="shared" ref="AS114" si="430">SUMIFS($D115:$AL115,$D$10:$AL$10,"Add",$D114:$AL114,"OK",$D$13:$AL$13,"H")</f>
        <v>0</v>
      </c>
      <c r="AT114" s="29">
        <f t="shared" ref="AT114" si="431">SUMIFS($D115:$AL115,$D$10:$AL$10,"Add",$D114:$AL114,"OK",$D$13:$AL$13,"L")</f>
        <v>0</v>
      </c>
      <c r="AU114" s="151"/>
      <c r="AV114" s="29" t="str">
        <f>'Mod1 Grades'!V114</f>
        <v>No</v>
      </c>
      <c r="AW114" s="29">
        <f>IF(AV114="Achieved",'Mod1 Settings'!$S$34,IF(AV114="Disabled","n/a",0))</f>
        <v>0</v>
      </c>
      <c r="AX114" s="29" t="str">
        <f>'Mod1 Grades'!X114</f>
        <v>No</v>
      </c>
      <c r="AY114" s="29" t="str">
        <f t="shared" ref="AY114" si="432">IF(AX114="Achieved","No limit for Carrots",IF(AX114="Disabled","n/a","Carrots Limited"))</f>
        <v>Carrots Limited</v>
      </c>
      <c r="AZ114" s="29" t="str">
        <f>'Mod2 Grades'!AP114</f>
        <v>No</v>
      </c>
      <c r="BA114" s="29" t="s">
        <v>440</v>
      </c>
      <c r="BB114" s="29" t="str">
        <f>'Mod2 Grades'!AR114</f>
        <v>No</v>
      </c>
      <c r="BC114" s="29" t="s">
        <v>440</v>
      </c>
      <c r="BD114" s="29" t="str">
        <f>IF('Mod3 Settings'!$M$34=1,IF(AND(COUNTIFS($D$10:$AL$10,"Add",D109:AL109,"H",D114:AL114,"OK")=COUNTIFS($D$10:$AL$10,"Add",D109:AL109,"H"),SUM(AP114:AR114)&gt;='Mod3 Settings'!$P$34),"Achieved","No"),"Disabled")</f>
        <v>No</v>
      </c>
      <c r="BE114" s="29">
        <f>IF('Mod3 Settings'!$M$34=1,IF(BD114="Achieved",'Mod3 Settings'!$S$34,0),"n/a")</f>
        <v>0</v>
      </c>
      <c r="BF114" s="29" t="str">
        <f>IF('Mod3 Settings'!$M$35=1,IF(AN114&gt;='Mod3 Settings'!$P$35,"Achieved","No"),"Disabled")</f>
        <v>No</v>
      </c>
      <c r="BG114" s="29" t="s">
        <v>440</v>
      </c>
      <c r="BH114" s="29" t="s">
        <v>440</v>
      </c>
      <c r="BI114" s="29" t="s">
        <v>440</v>
      </c>
    </row>
    <row r="115" spans="1:61" ht="18" customHeight="1" x14ac:dyDescent="0.25">
      <c r="A115" s="192"/>
      <c r="B115" s="194"/>
      <c r="C115" s="135" t="s">
        <v>309</v>
      </c>
      <c r="D115" s="51"/>
      <c r="E115" s="51"/>
      <c r="F115" s="51"/>
      <c r="G115" s="51"/>
      <c r="H115" s="51"/>
      <c r="I115" s="51"/>
      <c r="J115" s="51"/>
      <c r="K115" s="51"/>
      <c r="L115" s="51"/>
      <c r="M115" s="51"/>
      <c r="N115" s="51"/>
      <c r="O115" s="51"/>
      <c r="P115" s="51"/>
      <c r="Q115" s="51"/>
      <c r="R115" s="51"/>
      <c r="S115" s="51"/>
      <c r="T115" s="51"/>
      <c r="U115" s="51"/>
      <c r="V115" s="51"/>
      <c r="W115" s="51"/>
      <c r="X115" s="52"/>
      <c r="Y115" s="52"/>
      <c r="Z115" s="52"/>
      <c r="AA115" s="52"/>
      <c r="AB115" s="52"/>
      <c r="AC115" s="52"/>
      <c r="AD115" s="52"/>
      <c r="AE115" s="52"/>
      <c r="AF115" s="52"/>
      <c r="AG115" s="52"/>
      <c r="AH115" s="52"/>
      <c r="AI115" s="52"/>
      <c r="AJ115" s="52"/>
      <c r="AK115" s="52"/>
      <c r="AL115" s="52"/>
      <c r="AM115" s="138">
        <f t="shared" ref="AM115" si="433">SUM(N115:AL115)</f>
        <v>0</v>
      </c>
    </row>
    <row r="116" spans="1:61" ht="18" customHeight="1" x14ac:dyDescent="0.25">
      <c r="A116" s="196">
        <f>StudentsSummary!$B60</f>
        <v>50</v>
      </c>
      <c r="B116" s="197" t="str">
        <f>_xlfn.CONCAT(StudentsSummary!$C60," ",StudentsSummary!$D60)</f>
        <v>Surname50 Name50</v>
      </c>
      <c r="C116" s="135" t="s">
        <v>308</v>
      </c>
      <c r="D116" s="51"/>
      <c r="E116" s="51"/>
      <c r="F116" s="51"/>
      <c r="G116" s="51"/>
      <c r="H116" s="51"/>
      <c r="I116" s="51"/>
      <c r="J116" s="51"/>
      <c r="K116" s="51"/>
      <c r="L116" s="51"/>
      <c r="M116" s="51"/>
      <c r="N116" s="51"/>
      <c r="O116" s="51"/>
      <c r="P116" s="51"/>
      <c r="Q116" s="51"/>
      <c r="R116" s="51"/>
      <c r="S116" s="51"/>
      <c r="T116" s="51"/>
      <c r="U116" s="51"/>
      <c r="V116" s="51"/>
      <c r="W116" s="51"/>
      <c r="X116" s="52"/>
      <c r="Y116" s="52"/>
      <c r="Z116" s="52"/>
      <c r="AA116" s="52"/>
      <c r="AB116" s="52"/>
      <c r="AC116" s="52"/>
      <c r="AD116" s="52"/>
      <c r="AE116" s="52"/>
      <c r="AF116" s="52"/>
      <c r="AG116" s="52"/>
      <c r="AH116" s="52"/>
      <c r="AI116" s="52"/>
      <c r="AJ116" s="52"/>
      <c r="AK116" s="52"/>
      <c r="AL116" s="52"/>
      <c r="AM116" s="138" t="str">
        <f t="shared" ref="AM116" si="434">IF(COUNTIFS($D$10:$AL$10,"Man",D116:AL116,"OK")=COUNTIF($D$10:$AL$10,"Man"),"PASS","FAIL")</f>
        <v>FAIL</v>
      </c>
      <c r="AN116" s="138">
        <f t="shared" ref="AN116" si="435">SUM(AP116,AQ116,AR116,AU116,AW116,BA116,BC116,BE116,BG116,BI116)</f>
        <v>0</v>
      </c>
      <c r="AO116" s="138" t="str">
        <f>IF($AM116&lt;&gt;"PASS","FAIL",IF(AN116&gt;GRADING!$D$60,GRADING!$D$63,IF('Mod3 Grades'!AN116&lt;=GRADING!$J$67,GRADING!$C$67,IF('Mod3 Grades'!AN116&lt;=GRADING!$J$68,GRADING!$C$68,IF('Mod3 Grades'!AN116&lt;=GRADING!$J$69,GRADING!$C$69,IF('Mod3 Grades'!AN116&lt;=GRADING!$J$70,GRADING!$C$70,IF('Mod3 Grades'!AN116&lt;=GRADING!$J$71,GRADING!$C$71,IF('Mod3 Grades'!AN116&lt;=GRADING!$J$72,GRADING!$C$72,IF('Mod3 Grades'!AN116&lt;=GRADING!$J$73,GRADING!$C$73,IF('Mod3 Grades'!AN116&lt;=GRADING!$J$74,GRADING!$C$74,IF('Mod3 Grades'!AN116&lt;=GRADING!$J$75,GRADING!$C$75,IF('Mod3 Grades'!AN116&lt;=GRADING!$J$76,GRADING!$C$76,IF('Mod3 Grades'!AN116&lt;=GRADING!$J$77,GRADING!$C$77,IF('Mod3 Grades'!AN116&lt;=GRADING!$J$78,GRADING!$C$78,IF('Mod3 Grades'!AN116&lt;=GRADING!$J$79,GRADING!$C$79,IF('Mod3 Grades'!AN116&lt;=GRADING!$J$80,GRADING!$J$80,GRADING!$J$81))))))))))))))))</f>
        <v>FAIL</v>
      </c>
      <c r="AP116" s="29">
        <f t="shared" ref="AP116" si="436">SUMIFS($D$120:$AL$120,$D$10:$AL$10,"Add",D116:AL116,"OK")</f>
        <v>0</v>
      </c>
      <c r="AQ116" s="29">
        <f t="shared" ref="AQ116" si="437">SUMIFS($D117:$AL117,$D$10:$AL$10,"Man",$D116:$AL116,"OK")</f>
        <v>0</v>
      </c>
      <c r="AR116" s="29">
        <f t="shared" ref="AR116" si="438">SUMIFS($D117:$AL117,$D$10:$AL$10,"Add",$D116:$AL116,"OK")</f>
        <v>0</v>
      </c>
      <c r="AS116" s="29">
        <f t="shared" ref="AS116" si="439">SUMIFS($D117:$AL117,$D$10:$AL$10,"Add",$D116:$AL116,"OK",$D$13:$AL$13,"H")</f>
        <v>0</v>
      </c>
      <c r="AT116" s="29">
        <f t="shared" ref="AT116" si="440">SUMIFS($D117:$AL117,$D$10:$AL$10,"Add",$D116:$AL116,"OK",$D$13:$AL$13,"L")</f>
        <v>0</v>
      </c>
      <c r="AU116" s="151"/>
      <c r="AV116" s="29" t="str">
        <f>'Mod1 Grades'!V116</f>
        <v>No</v>
      </c>
      <c r="AW116" s="29">
        <f>IF(AV116="Achieved",'Mod1 Settings'!$S$34,IF(AV116="Disabled","n/a",0))</f>
        <v>0</v>
      </c>
      <c r="AX116" s="29" t="str">
        <f>'Mod1 Grades'!X116</f>
        <v>No</v>
      </c>
      <c r="AY116" s="29" t="str">
        <f t="shared" ref="AY116" si="441">IF(AX116="Achieved","No limit for Carrots",IF(AX116="Disabled","n/a","Carrots Limited"))</f>
        <v>Carrots Limited</v>
      </c>
      <c r="AZ116" s="29" t="str">
        <f>'Mod2 Grades'!AP116</f>
        <v>No</v>
      </c>
      <c r="BA116" s="29" t="s">
        <v>440</v>
      </c>
      <c r="BB116" s="29" t="str">
        <f>'Mod2 Grades'!AR116</f>
        <v>No</v>
      </c>
      <c r="BC116" s="29" t="s">
        <v>440</v>
      </c>
      <c r="BD116" s="29" t="str">
        <f>IF('Mod3 Settings'!$M$34=1,IF(AND(COUNTIFS($D$10:$AL$10,"Add",D111:AL111,"H",D116:AL116,"OK")=COUNTIFS($D$10:$AL$10,"Add",D111:AL111,"H"),SUM(AP116:AR116)&gt;='Mod3 Settings'!$P$34),"Achieved","No"),"Disabled")</f>
        <v>No</v>
      </c>
      <c r="BE116" s="29">
        <f>IF('Mod3 Settings'!$M$34=1,IF(BD116="Achieved",'Mod3 Settings'!$S$34,0),"n/a")</f>
        <v>0</v>
      </c>
      <c r="BF116" s="29" t="str">
        <f>IF('Mod3 Settings'!$M$35=1,IF(AN116&gt;='Mod3 Settings'!$P$35,"Achieved","No"),"Disabled")</f>
        <v>No</v>
      </c>
      <c r="BG116" s="29" t="s">
        <v>440</v>
      </c>
      <c r="BH116" s="29" t="s">
        <v>440</v>
      </c>
      <c r="BI116" s="29" t="s">
        <v>440</v>
      </c>
    </row>
    <row r="117" spans="1:61" ht="18" customHeight="1" x14ac:dyDescent="0.25">
      <c r="A117" s="196"/>
      <c r="B117" s="197"/>
      <c r="C117" s="135" t="s">
        <v>309</v>
      </c>
      <c r="D117" s="51"/>
      <c r="E117" s="51"/>
      <c r="F117" s="51"/>
      <c r="G117" s="51"/>
      <c r="H117" s="51"/>
      <c r="I117" s="51"/>
      <c r="J117" s="51"/>
      <c r="K117" s="51"/>
      <c r="L117" s="51"/>
      <c r="M117" s="51"/>
      <c r="N117" s="51"/>
      <c r="O117" s="51"/>
      <c r="P117" s="51"/>
      <c r="Q117" s="51"/>
      <c r="R117" s="51"/>
      <c r="S117" s="51"/>
      <c r="T117" s="51"/>
      <c r="U117" s="51"/>
      <c r="V117" s="51"/>
      <c r="W117" s="51"/>
      <c r="X117" s="52"/>
      <c r="Y117" s="52"/>
      <c r="Z117" s="52"/>
      <c r="AA117" s="52"/>
      <c r="AB117" s="52"/>
      <c r="AC117" s="52"/>
      <c r="AD117" s="52"/>
      <c r="AE117" s="52"/>
      <c r="AF117" s="52"/>
      <c r="AG117" s="52"/>
      <c r="AH117" s="52"/>
      <c r="AI117" s="52"/>
      <c r="AJ117" s="52"/>
      <c r="AK117" s="52"/>
      <c r="AL117" s="52"/>
      <c r="AM117" s="138">
        <f t="shared" ref="AM117" si="442">SUM(N117:AL117)</f>
        <v>0</v>
      </c>
    </row>
    <row r="119" spans="1:61" ht="21" x14ac:dyDescent="0.35">
      <c r="D119" s="212" t="s">
        <v>426</v>
      </c>
      <c r="E119" s="213"/>
      <c r="F119" s="213"/>
      <c r="G119" s="213"/>
      <c r="H119" s="213"/>
      <c r="I119" s="213"/>
      <c r="J119" s="213"/>
      <c r="K119" s="213"/>
      <c r="L119" s="213"/>
      <c r="M119" s="213"/>
      <c r="N119" s="213"/>
      <c r="O119" s="213"/>
      <c r="P119" s="213"/>
      <c r="Q119" s="213"/>
      <c r="R119" s="213"/>
      <c r="S119" s="213"/>
      <c r="T119" s="213"/>
      <c r="U119" s="213"/>
      <c r="V119" s="213"/>
      <c r="W119" s="213"/>
      <c r="X119" s="213"/>
      <c r="Y119" s="213"/>
      <c r="Z119" s="213"/>
      <c r="AA119" s="213"/>
      <c r="AB119" s="213"/>
      <c r="AC119" s="213"/>
      <c r="AD119" s="213"/>
      <c r="AE119" s="213"/>
      <c r="AF119" s="213"/>
      <c r="AG119" s="213"/>
      <c r="AH119" s="213"/>
      <c r="AI119" s="213"/>
      <c r="AJ119" s="213"/>
      <c r="AK119" s="213"/>
      <c r="AL119" s="214"/>
    </row>
    <row r="120" spans="1:61" ht="15.75" x14ac:dyDescent="0.25">
      <c r="B120" s="36" t="s">
        <v>148</v>
      </c>
      <c r="C120" s="27" t="s">
        <v>106</v>
      </c>
      <c r="D120" s="53"/>
      <c r="E120" s="53"/>
      <c r="F120" s="53"/>
      <c r="G120" s="53"/>
      <c r="H120" s="53"/>
      <c r="I120" s="53"/>
      <c r="J120" s="53"/>
      <c r="K120" s="53"/>
      <c r="L120" s="53"/>
      <c r="M120" s="53"/>
      <c r="N120" s="53"/>
      <c r="O120" s="53"/>
      <c r="P120" s="53"/>
      <c r="Q120" s="53"/>
      <c r="R120" s="53"/>
      <c r="S120" s="53"/>
      <c r="T120" s="53"/>
      <c r="U120" s="53"/>
      <c r="V120" s="53"/>
      <c r="W120" s="53"/>
      <c r="X120" s="54">
        <v>3</v>
      </c>
      <c r="Y120" s="54">
        <v>2</v>
      </c>
      <c r="Z120" s="54">
        <v>3</v>
      </c>
      <c r="AA120" s="54">
        <v>3</v>
      </c>
      <c r="AB120" s="54">
        <v>4</v>
      </c>
      <c r="AC120" s="54">
        <v>4</v>
      </c>
      <c r="AD120" s="54">
        <v>5</v>
      </c>
      <c r="AE120" s="54">
        <v>5</v>
      </c>
      <c r="AF120" s="54">
        <v>2</v>
      </c>
      <c r="AG120" s="54">
        <v>3</v>
      </c>
      <c r="AH120" s="54">
        <v>4</v>
      </c>
      <c r="AI120" s="54">
        <v>4</v>
      </c>
      <c r="AJ120" s="54">
        <v>3</v>
      </c>
      <c r="AK120" s="54">
        <v>4</v>
      </c>
      <c r="AL120" s="54">
        <v>2</v>
      </c>
    </row>
    <row r="121" spans="1:61" ht="15.75" x14ac:dyDescent="0.25">
      <c r="B121" s="26" t="s">
        <v>90</v>
      </c>
      <c r="C121" s="27" t="s">
        <v>103</v>
      </c>
      <c r="D121" s="51"/>
      <c r="E121" s="51">
        <v>1</v>
      </c>
      <c r="F121" s="51"/>
      <c r="G121" s="51"/>
      <c r="H121" s="51"/>
      <c r="I121" s="51"/>
      <c r="J121" s="51"/>
      <c r="K121" s="51"/>
      <c r="L121" s="51"/>
      <c r="M121" s="51"/>
      <c r="N121" s="51"/>
      <c r="O121" s="51"/>
      <c r="P121" s="51"/>
      <c r="Q121" s="51"/>
      <c r="R121" s="51"/>
      <c r="S121" s="51"/>
      <c r="T121" s="51"/>
      <c r="U121" s="51"/>
      <c r="V121" s="51"/>
      <c r="W121" s="51"/>
      <c r="X121" s="52"/>
      <c r="Y121" s="52"/>
      <c r="Z121" s="52"/>
      <c r="AA121" s="52"/>
      <c r="AB121" s="52"/>
      <c r="AC121" s="52"/>
      <c r="AD121" s="52"/>
      <c r="AE121" s="52"/>
      <c r="AF121" s="52"/>
      <c r="AG121" s="52"/>
      <c r="AH121" s="52"/>
      <c r="AI121" s="52"/>
      <c r="AJ121" s="52"/>
      <c r="AK121" s="52"/>
      <c r="AL121" s="52"/>
    </row>
    <row r="122" spans="1:61" ht="15.75" x14ac:dyDescent="0.25">
      <c r="B122" s="26" t="s">
        <v>91</v>
      </c>
      <c r="C122" s="27" t="s">
        <v>103</v>
      </c>
      <c r="D122" s="51"/>
      <c r="E122" s="51"/>
      <c r="F122" s="51"/>
      <c r="G122" s="51"/>
      <c r="H122" s="51">
        <v>1</v>
      </c>
      <c r="I122" s="51"/>
      <c r="J122" s="51"/>
      <c r="K122" s="51"/>
      <c r="L122" s="51"/>
      <c r="M122" s="51"/>
      <c r="N122" s="51"/>
      <c r="O122" s="51"/>
      <c r="P122" s="51"/>
      <c r="Q122" s="51"/>
      <c r="R122" s="51">
        <v>1</v>
      </c>
      <c r="S122" s="51"/>
      <c r="T122" s="51"/>
      <c r="U122" s="51"/>
      <c r="V122" s="51">
        <v>1</v>
      </c>
      <c r="W122" s="51"/>
      <c r="X122" s="52"/>
      <c r="Y122" s="52"/>
      <c r="Z122" s="52"/>
      <c r="AA122" s="52"/>
      <c r="AB122" s="52"/>
      <c r="AC122" s="52"/>
      <c r="AD122" s="52"/>
      <c r="AE122" s="52"/>
      <c r="AF122" s="52"/>
      <c r="AG122" s="52"/>
      <c r="AH122" s="52"/>
      <c r="AI122" s="52"/>
      <c r="AJ122" s="52"/>
      <c r="AK122" s="52"/>
      <c r="AL122" s="52"/>
    </row>
    <row r="123" spans="1:61" ht="15.75" x14ac:dyDescent="0.25">
      <c r="B123" s="26" t="s">
        <v>92</v>
      </c>
      <c r="C123" s="27" t="s">
        <v>103</v>
      </c>
      <c r="D123" s="51"/>
      <c r="E123" s="51"/>
      <c r="F123" s="51"/>
      <c r="G123" s="51"/>
      <c r="H123" s="51"/>
      <c r="I123" s="51"/>
      <c r="J123" s="51">
        <v>1</v>
      </c>
      <c r="K123" s="51"/>
      <c r="L123" s="51"/>
      <c r="M123" s="51"/>
      <c r="N123" s="51"/>
      <c r="O123" s="51">
        <v>1</v>
      </c>
      <c r="P123" s="51"/>
      <c r="Q123" s="51"/>
      <c r="R123" s="51"/>
      <c r="S123" s="51"/>
      <c r="T123" s="51"/>
      <c r="U123" s="51"/>
      <c r="V123" s="51"/>
      <c r="W123" s="51"/>
      <c r="X123" s="52"/>
      <c r="Y123" s="52"/>
      <c r="Z123" s="52"/>
      <c r="AA123" s="52"/>
      <c r="AB123" s="52"/>
      <c r="AC123" s="52"/>
      <c r="AD123" s="52"/>
      <c r="AE123" s="52"/>
      <c r="AF123" s="52"/>
      <c r="AG123" s="52"/>
      <c r="AH123" s="52"/>
      <c r="AI123" s="52"/>
      <c r="AJ123" s="52"/>
      <c r="AK123" s="52"/>
      <c r="AL123" s="52"/>
    </row>
    <row r="124" spans="1:61" ht="15.75" x14ac:dyDescent="0.25">
      <c r="B124" s="26" t="s">
        <v>133</v>
      </c>
      <c r="C124" s="27" t="s">
        <v>103</v>
      </c>
      <c r="D124" s="51">
        <v>2</v>
      </c>
      <c r="E124" s="51"/>
      <c r="F124" s="51"/>
      <c r="G124" s="51"/>
      <c r="H124" s="51"/>
      <c r="I124" s="51"/>
      <c r="J124" s="51"/>
      <c r="K124" s="51"/>
      <c r="L124" s="51">
        <v>2</v>
      </c>
      <c r="M124" s="51"/>
      <c r="N124" s="51"/>
      <c r="O124" s="51"/>
      <c r="P124" s="51"/>
      <c r="Q124" s="51"/>
      <c r="R124" s="51"/>
      <c r="S124" s="51"/>
      <c r="T124" s="51"/>
      <c r="U124" s="51"/>
      <c r="V124" s="51"/>
      <c r="W124" s="51"/>
      <c r="X124" s="52"/>
      <c r="Y124" s="52"/>
      <c r="Z124" s="52"/>
      <c r="AA124" s="52"/>
      <c r="AB124" s="52"/>
      <c r="AC124" s="52"/>
      <c r="AD124" s="52"/>
      <c r="AE124" s="52"/>
      <c r="AF124" s="52"/>
      <c r="AG124" s="52"/>
      <c r="AH124" s="52"/>
      <c r="AI124" s="52"/>
      <c r="AJ124" s="52"/>
      <c r="AK124" s="52"/>
      <c r="AL124" s="52"/>
    </row>
    <row r="125" spans="1:61" ht="15.75" x14ac:dyDescent="0.25">
      <c r="B125" s="26" t="s">
        <v>134</v>
      </c>
      <c r="C125" s="27" t="s">
        <v>103</v>
      </c>
      <c r="D125" s="51"/>
      <c r="E125" s="51"/>
      <c r="F125" s="51"/>
      <c r="G125" s="51"/>
      <c r="H125" s="51"/>
      <c r="I125" s="51"/>
      <c r="J125" s="51"/>
      <c r="K125" s="51"/>
      <c r="L125" s="51"/>
      <c r="M125" s="51"/>
      <c r="N125" s="51"/>
      <c r="O125" s="51"/>
      <c r="P125" s="51">
        <v>2</v>
      </c>
      <c r="Q125" s="51"/>
      <c r="R125" s="51"/>
      <c r="S125" s="51"/>
      <c r="T125" s="51">
        <v>2</v>
      </c>
      <c r="U125" s="51"/>
      <c r="V125" s="51"/>
      <c r="W125" s="51"/>
      <c r="X125" s="52"/>
      <c r="Y125" s="52"/>
      <c r="Z125" s="52"/>
      <c r="AA125" s="52"/>
      <c r="AB125" s="52"/>
      <c r="AC125" s="52"/>
      <c r="AD125" s="52"/>
      <c r="AE125" s="52"/>
      <c r="AF125" s="52"/>
      <c r="AG125" s="52"/>
      <c r="AH125" s="52"/>
      <c r="AI125" s="52"/>
      <c r="AJ125" s="52"/>
      <c r="AK125" s="52"/>
      <c r="AL125" s="52"/>
    </row>
    <row r="126" spans="1:61" ht="15.75" x14ac:dyDescent="0.25">
      <c r="B126" s="26" t="s">
        <v>107</v>
      </c>
      <c r="C126" s="27" t="s">
        <v>103</v>
      </c>
      <c r="D126" s="51"/>
      <c r="E126" s="51"/>
      <c r="F126" s="51"/>
      <c r="G126" s="51"/>
      <c r="H126" s="51"/>
      <c r="I126" s="51"/>
      <c r="J126" s="51"/>
      <c r="K126" s="51"/>
      <c r="L126" s="51"/>
      <c r="M126" s="51"/>
      <c r="N126" s="51"/>
      <c r="O126" s="51"/>
      <c r="P126" s="51"/>
      <c r="Q126" s="51"/>
      <c r="R126" s="51"/>
      <c r="S126" s="51"/>
      <c r="T126" s="51"/>
      <c r="U126" s="51"/>
      <c r="V126" s="51"/>
      <c r="W126" s="51"/>
      <c r="X126" s="52"/>
      <c r="Y126" s="52"/>
      <c r="Z126" s="52"/>
      <c r="AA126" s="52"/>
      <c r="AB126" s="52"/>
      <c r="AC126" s="52"/>
      <c r="AD126" s="52"/>
      <c r="AE126" s="52"/>
      <c r="AF126" s="52"/>
      <c r="AG126" s="52"/>
      <c r="AH126" s="52"/>
      <c r="AI126" s="52"/>
      <c r="AJ126" s="52"/>
      <c r="AK126" s="52"/>
      <c r="AL126" s="52"/>
    </row>
    <row r="127" spans="1:61" ht="15.75" x14ac:dyDescent="0.25">
      <c r="B127" s="26" t="s">
        <v>99</v>
      </c>
      <c r="C127" s="27" t="s">
        <v>105</v>
      </c>
      <c r="D127" s="51"/>
      <c r="E127" s="51"/>
      <c r="F127" s="51"/>
      <c r="G127" s="51"/>
      <c r="H127" s="51"/>
      <c r="I127" s="51">
        <v>5</v>
      </c>
      <c r="J127" s="51"/>
      <c r="K127" s="51"/>
      <c r="L127" s="51"/>
      <c r="M127" s="51"/>
      <c r="N127" s="51"/>
      <c r="O127" s="51"/>
      <c r="P127" s="51"/>
      <c r="Q127" s="51">
        <v>5</v>
      </c>
      <c r="R127" s="51"/>
      <c r="S127" s="51"/>
      <c r="T127" s="51"/>
      <c r="U127" s="51"/>
      <c r="V127" s="51"/>
      <c r="W127" s="51">
        <v>5</v>
      </c>
      <c r="X127" s="52"/>
      <c r="Y127" s="52"/>
      <c r="Z127" s="52"/>
      <c r="AA127" s="52"/>
      <c r="AB127" s="52"/>
      <c r="AC127" s="52"/>
      <c r="AD127" s="52"/>
      <c r="AE127" s="52"/>
      <c r="AF127" s="52"/>
      <c r="AG127" s="52"/>
      <c r="AH127" s="52"/>
      <c r="AI127" s="52"/>
      <c r="AJ127" s="52"/>
      <c r="AK127" s="52"/>
      <c r="AL127" s="52"/>
    </row>
    <row r="128" spans="1:61" ht="15.75" x14ac:dyDescent="0.25">
      <c r="B128" s="26" t="s">
        <v>100</v>
      </c>
      <c r="C128" s="27" t="s">
        <v>105</v>
      </c>
      <c r="D128" s="51"/>
      <c r="E128" s="51"/>
      <c r="F128" s="51">
        <v>4</v>
      </c>
      <c r="G128" s="51"/>
      <c r="H128" s="51"/>
      <c r="I128" s="51"/>
      <c r="J128" s="51"/>
      <c r="K128" s="51"/>
      <c r="L128" s="51"/>
      <c r="M128" s="51"/>
      <c r="N128" s="51">
        <v>2</v>
      </c>
      <c r="O128" s="51"/>
      <c r="P128" s="51"/>
      <c r="Q128" s="51"/>
      <c r="R128" s="51"/>
      <c r="S128" s="51"/>
      <c r="T128" s="51"/>
      <c r="U128" s="51"/>
      <c r="V128" s="51"/>
      <c r="W128" s="51"/>
      <c r="X128" s="52"/>
      <c r="Y128" s="52"/>
      <c r="Z128" s="52"/>
      <c r="AA128" s="52"/>
      <c r="AB128" s="52"/>
      <c r="AC128" s="52"/>
      <c r="AD128" s="52"/>
      <c r="AE128" s="52"/>
      <c r="AF128" s="52"/>
      <c r="AG128" s="52"/>
      <c r="AH128" s="52"/>
      <c r="AI128" s="52"/>
      <c r="AJ128" s="52"/>
      <c r="AK128" s="52"/>
      <c r="AL128" s="52"/>
    </row>
    <row r="129" spans="2:38" ht="15.75" x14ac:dyDescent="0.25">
      <c r="B129" s="26" t="s">
        <v>101</v>
      </c>
      <c r="C129" s="27" t="s">
        <v>106</v>
      </c>
      <c r="D129" s="51"/>
      <c r="E129" s="51"/>
      <c r="F129" s="51"/>
      <c r="G129" s="51"/>
      <c r="H129" s="51"/>
      <c r="I129" s="51"/>
      <c r="J129" s="51"/>
      <c r="K129" s="51"/>
      <c r="L129" s="51"/>
      <c r="M129" s="51">
        <v>10</v>
      </c>
      <c r="N129" s="51"/>
      <c r="O129" s="51"/>
      <c r="P129" s="51"/>
      <c r="Q129" s="51"/>
      <c r="R129" s="51"/>
      <c r="S129" s="51"/>
      <c r="T129" s="51"/>
      <c r="U129" s="51">
        <v>10</v>
      </c>
      <c r="V129" s="51"/>
      <c r="W129" s="51"/>
      <c r="X129" s="52"/>
      <c r="Y129" s="52"/>
      <c r="Z129" s="52"/>
      <c r="AA129" s="52"/>
      <c r="AB129" s="52"/>
      <c r="AC129" s="52"/>
      <c r="AD129" s="52"/>
      <c r="AE129" s="52"/>
      <c r="AF129" s="52"/>
      <c r="AG129" s="52"/>
      <c r="AH129" s="52"/>
      <c r="AI129" s="52"/>
      <c r="AJ129" s="52"/>
      <c r="AK129" s="52"/>
      <c r="AL129" s="52"/>
    </row>
    <row r="130" spans="2:38" ht="15.75" x14ac:dyDescent="0.25">
      <c r="B130" s="26" t="s">
        <v>151</v>
      </c>
      <c r="C130" s="27" t="s">
        <v>104</v>
      </c>
      <c r="D130" s="51"/>
      <c r="E130" s="51"/>
      <c r="F130" s="51"/>
      <c r="G130" s="51"/>
      <c r="H130" s="51"/>
      <c r="I130" s="51"/>
      <c r="J130" s="51"/>
      <c r="K130" s="51"/>
      <c r="L130" s="51"/>
      <c r="M130" s="51"/>
      <c r="N130" s="51"/>
      <c r="O130" s="51"/>
      <c r="P130" s="51"/>
      <c r="Q130" s="51"/>
      <c r="R130" s="51"/>
      <c r="S130" s="51"/>
      <c r="T130" s="51"/>
      <c r="U130" s="51"/>
      <c r="V130" s="51"/>
      <c r="W130" s="51"/>
      <c r="X130" s="52"/>
      <c r="Y130" s="52"/>
      <c r="Z130" s="52"/>
      <c r="AA130" s="52"/>
      <c r="AB130" s="52"/>
      <c r="AC130" s="52"/>
      <c r="AD130" s="52"/>
      <c r="AE130" s="52"/>
      <c r="AF130" s="52"/>
      <c r="AG130" s="52"/>
      <c r="AH130" s="52"/>
      <c r="AI130" s="52"/>
      <c r="AJ130" s="52"/>
      <c r="AK130" s="52"/>
      <c r="AL130" s="52"/>
    </row>
    <row r="131" spans="2:38" ht="15.75" x14ac:dyDescent="0.25">
      <c r="B131" s="26" t="s">
        <v>152</v>
      </c>
      <c r="C131" s="27" t="s">
        <v>104</v>
      </c>
      <c r="D131" s="51"/>
      <c r="E131" s="51"/>
      <c r="F131" s="51"/>
      <c r="G131" s="51"/>
      <c r="H131" s="51"/>
      <c r="I131" s="51"/>
      <c r="J131" s="51"/>
      <c r="K131" s="51"/>
      <c r="L131" s="51"/>
      <c r="M131" s="51"/>
      <c r="N131" s="51"/>
      <c r="O131" s="51"/>
      <c r="P131" s="51"/>
      <c r="Q131" s="51"/>
      <c r="R131" s="51"/>
      <c r="S131" s="51"/>
      <c r="T131" s="51"/>
      <c r="U131" s="51"/>
      <c r="V131" s="51"/>
      <c r="W131" s="51"/>
      <c r="X131" s="52"/>
      <c r="Y131" s="52"/>
      <c r="Z131" s="52"/>
      <c r="AA131" s="52"/>
      <c r="AB131" s="52"/>
      <c r="AC131" s="52"/>
      <c r="AD131" s="52"/>
      <c r="AE131" s="52"/>
      <c r="AF131" s="52"/>
      <c r="AG131" s="52"/>
      <c r="AH131" s="52"/>
      <c r="AI131" s="52"/>
      <c r="AJ131" s="52"/>
      <c r="AK131" s="52"/>
      <c r="AL131" s="52"/>
    </row>
    <row r="132" spans="2:38" ht="15.75" x14ac:dyDescent="0.25">
      <c r="B132" s="26" t="s">
        <v>153</v>
      </c>
      <c r="C132" s="27" t="s">
        <v>104</v>
      </c>
      <c r="D132" s="51"/>
      <c r="E132" s="51"/>
      <c r="F132" s="51"/>
      <c r="G132" s="51"/>
      <c r="H132" s="51"/>
      <c r="I132" s="51"/>
      <c r="J132" s="51"/>
      <c r="K132" s="51">
        <v>1</v>
      </c>
      <c r="L132" s="51"/>
      <c r="M132" s="51"/>
      <c r="N132" s="51"/>
      <c r="O132" s="51"/>
      <c r="P132" s="51"/>
      <c r="Q132" s="51"/>
      <c r="R132" s="51"/>
      <c r="S132" s="51"/>
      <c r="T132" s="51"/>
      <c r="U132" s="51"/>
      <c r="V132" s="51"/>
      <c r="W132" s="51"/>
      <c r="X132" s="52"/>
      <c r="Y132" s="52"/>
      <c r="Z132" s="52"/>
      <c r="AA132" s="52"/>
      <c r="AB132" s="52"/>
      <c r="AC132" s="52"/>
      <c r="AD132" s="52"/>
      <c r="AE132" s="52"/>
      <c r="AF132" s="52"/>
      <c r="AG132" s="52"/>
      <c r="AH132" s="52"/>
      <c r="AI132" s="52"/>
      <c r="AJ132" s="52"/>
      <c r="AK132" s="52"/>
      <c r="AL132" s="52"/>
    </row>
    <row r="133" spans="2:38" ht="15.75" x14ac:dyDescent="0.25">
      <c r="B133" s="26" t="s">
        <v>154</v>
      </c>
      <c r="C133" s="27" t="s">
        <v>104</v>
      </c>
      <c r="D133" s="51"/>
      <c r="E133" s="51"/>
      <c r="F133" s="51"/>
      <c r="G133" s="51"/>
      <c r="H133" s="51"/>
      <c r="I133" s="51"/>
      <c r="J133" s="51"/>
      <c r="K133" s="51"/>
      <c r="L133" s="51"/>
      <c r="M133" s="51"/>
      <c r="N133" s="51"/>
      <c r="O133" s="51"/>
      <c r="P133" s="51"/>
      <c r="Q133" s="51"/>
      <c r="R133" s="51"/>
      <c r="S133" s="51">
        <v>1</v>
      </c>
      <c r="T133" s="51"/>
      <c r="U133" s="51"/>
      <c r="V133" s="51"/>
      <c r="W133" s="51"/>
      <c r="X133" s="52"/>
      <c r="Y133" s="52"/>
      <c r="Z133" s="52"/>
      <c r="AA133" s="52"/>
      <c r="AB133" s="52"/>
      <c r="AC133" s="52"/>
      <c r="AD133" s="52"/>
      <c r="AE133" s="52"/>
      <c r="AF133" s="52"/>
      <c r="AG133" s="52"/>
      <c r="AH133" s="52"/>
      <c r="AI133" s="52"/>
      <c r="AJ133" s="52"/>
      <c r="AK133" s="52"/>
      <c r="AL133" s="52"/>
    </row>
    <row r="134" spans="2:38" ht="15.75" x14ac:dyDescent="0.25">
      <c r="B134" s="26" t="s">
        <v>155</v>
      </c>
      <c r="C134" s="27" t="s">
        <v>104</v>
      </c>
      <c r="D134" s="51"/>
      <c r="E134" s="51"/>
      <c r="F134" s="51"/>
      <c r="G134" s="51"/>
      <c r="H134" s="51"/>
      <c r="I134" s="51"/>
      <c r="J134" s="51"/>
      <c r="K134" s="51"/>
      <c r="L134" s="51"/>
      <c r="M134" s="51"/>
      <c r="N134" s="51"/>
      <c r="O134" s="51"/>
      <c r="P134" s="51"/>
      <c r="Q134" s="51"/>
      <c r="R134" s="51"/>
      <c r="S134" s="51"/>
      <c r="T134" s="51"/>
      <c r="U134" s="51"/>
      <c r="V134" s="51"/>
      <c r="W134" s="51"/>
      <c r="X134" s="52"/>
      <c r="Y134" s="52"/>
      <c r="Z134" s="52"/>
      <c r="AA134" s="52"/>
      <c r="AB134" s="52"/>
      <c r="AC134" s="52"/>
      <c r="AD134" s="52"/>
      <c r="AE134" s="52"/>
      <c r="AF134" s="52"/>
      <c r="AG134" s="52"/>
      <c r="AH134" s="52"/>
      <c r="AI134" s="52"/>
      <c r="AJ134" s="52"/>
      <c r="AK134" s="52"/>
      <c r="AL134" s="52"/>
    </row>
    <row r="135" spans="2:38" ht="15.75" x14ac:dyDescent="0.25">
      <c r="B135" s="26" t="s">
        <v>156</v>
      </c>
      <c r="C135" s="27" t="s">
        <v>104</v>
      </c>
      <c r="D135" s="51"/>
      <c r="E135" s="51"/>
      <c r="F135" s="51"/>
      <c r="G135" s="51"/>
      <c r="H135" s="51"/>
      <c r="I135" s="51"/>
      <c r="J135" s="51"/>
      <c r="K135" s="51"/>
      <c r="L135" s="51"/>
      <c r="M135" s="51"/>
      <c r="N135" s="51"/>
      <c r="O135" s="51"/>
      <c r="P135" s="51"/>
      <c r="Q135" s="51"/>
      <c r="R135" s="51"/>
      <c r="S135" s="51"/>
      <c r="T135" s="51"/>
      <c r="U135" s="51"/>
      <c r="V135" s="51"/>
      <c r="W135" s="51"/>
      <c r="X135" s="52"/>
      <c r="Y135" s="52"/>
      <c r="Z135" s="52"/>
      <c r="AA135" s="52"/>
      <c r="AB135" s="52"/>
      <c r="AC135" s="52"/>
      <c r="AD135" s="52"/>
      <c r="AE135" s="52"/>
      <c r="AF135" s="52"/>
      <c r="AG135" s="52"/>
      <c r="AH135" s="52"/>
      <c r="AI135" s="52"/>
      <c r="AJ135" s="52"/>
      <c r="AK135" s="52"/>
      <c r="AL135" s="52"/>
    </row>
    <row r="136" spans="2:38" ht="15.75" x14ac:dyDescent="0.25">
      <c r="B136" s="26" t="s">
        <v>157</v>
      </c>
      <c r="C136" s="27" t="s">
        <v>104</v>
      </c>
      <c r="D136" s="51"/>
      <c r="E136" s="51"/>
      <c r="F136" s="51"/>
      <c r="G136" s="51">
        <v>1</v>
      </c>
      <c r="H136" s="51"/>
      <c r="I136" s="51"/>
      <c r="J136" s="51"/>
      <c r="K136" s="51"/>
      <c r="L136" s="51"/>
      <c r="M136" s="51"/>
      <c r="N136" s="51"/>
      <c r="O136" s="51"/>
      <c r="P136" s="51"/>
      <c r="Q136" s="51"/>
      <c r="R136" s="51"/>
      <c r="S136" s="51"/>
      <c r="T136" s="51"/>
      <c r="U136" s="51"/>
      <c r="V136" s="51"/>
      <c r="W136" s="51"/>
      <c r="X136" s="52"/>
      <c r="Y136" s="52"/>
      <c r="Z136" s="52"/>
      <c r="AA136" s="52"/>
      <c r="AB136" s="52"/>
      <c r="AC136" s="52"/>
      <c r="AD136" s="52"/>
      <c r="AE136" s="52"/>
      <c r="AF136" s="52"/>
      <c r="AG136" s="52"/>
      <c r="AH136" s="52"/>
      <c r="AI136" s="52"/>
      <c r="AJ136" s="52"/>
      <c r="AK136" s="52"/>
      <c r="AL136" s="52"/>
    </row>
    <row r="137" spans="2:38" ht="15.75" x14ac:dyDescent="0.25">
      <c r="B137" s="26" t="s">
        <v>158</v>
      </c>
      <c r="C137" s="27" t="s">
        <v>104</v>
      </c>
      <c r="D137" s="51"/>
      <c r="E137" s="51"/>
      <c r="F137" s="51"/>
      <c r="G137" s="51"/>
      <c r="H137" s="51"/>
      <c r="I137" s="51"/>
      <c r="J137" s="51"/>
      <c r="K137" s="51"/>
      <c r="L137" s="51"/>
      <c r="M137" s="51"/>
      <c r="N137" s="51"/>
      <c r="O137" s="51"/>
      <c r="P137" s="51"/>
      <c r="Q137" s="51"/>
      <c r="R137" s="51"/>
      <c r="S137" s="51"/>
      <c r="T137" s="51"/>
      <c r="U137" s="51"/>
      <c r="V137" s="51"/>
      <c r="W137" s="51"/>
      <c r="X137" s="52"/>
      <c r="Y137" s="52"/>
      <c r="Z137" s="52"/>
      <c r="AA137" s="52"/>
      <c r="AB137" s="52"/>
      <c r="AC137" s="52"/>
      <c r="AD137" s="52"/>
      <c r="AE137" s="52"/>
      <c r="AF137" s="52"/>
      <c r="AG137" s="52"/>
      <c r="AH137" s="52"/>
      <c r="AI137" s="52"/>
      <c r="AJ137" s="52"/>
      <c r="AK137" s="52"/>
      <c r="AL137" s="52"/>
    </row>
  </sheetData>
  <mergeCells count="127">
    <mergeCell ref="D1:Z1"/>
    <mergeCell ref="D2:Z2"/>
    <mergeCell ref="D3:Z3"/>
    <mergeCell ref="D4:Z4"/>
    <mergeCell ref="D6:AL6"/>
    <mergeCell ref="A18:A19"/>
    <mergeCell ref="B18:B19"/>
    <mergeCell ref="A20:A21"/>
    <mergeCell ref="B20:B21"/>
    <mergeCell ref="A22:A23"/>
    <mergeCell ref="B22:B23"/>
    <mergeCell ref="B8:C8"/>
    <mergeCell ref="B9:C9"/>
    <mergeCell ref="B10:C10"/>
    <mergeCell ref="B11:C11"/>
    <mergeCell ref="B12:C12"/>
    <mergeCell ref="B13:C13"/>
    <mergeCell ref="A30:A31"/>
    <mergeCell ref="B30:B31"/>
    <mergeCell ref="A32:A33"/>
    <mergeCell ref="B32:B33"/>
    <mergeCell ref="A34:A35"/>
    <mergeCell ref="B34:B35"/>
    <mergeCell ref="A24:A25"/>
    <mergeCell ref="B24:B25"/>
    <mergeCell ref="A26:A27"/>
    <mergeCell ref="B26:B27"/>
    <mergeCell ref="A28:A29"/>
    <mergeCell ref="B28:B29"/>
    <mergeCell ref="A42:A43"/>
    <mergeCell ref="B42:B43"/>
    <mergeCell ref="A44:A45"/>
    <mergeCell ref="B44:B45"/>
    <mergeCell ref="A46:A47"/>
    <mergeCell ref="B46:B47"/>
    <mergeCell ref="A36:A37"/>
    <mergeCell ref="B36:B37"/>
    <mergeCell ref="A38:A39"/>
    <mergeCell ref="B38:B39"/>
    <mergeCell ref="A40:A41"/>
    <mergeCell ref="B40:B41"/>
    <mergeCell ref="A54:A55"/>
    <mergeCell ref="B54:B55"/>
    <mergeCell ref="A56:A57"/>
    <mergeCell ref="B56:B57"/>
    <mergeCell ref="A58:A59"/>
    <mergeCell ref="B58:B59"/>
    <mergeCell ref="A48:A49"/>
    <mergeCell ref="B48:B49"/>
    <mergeCell ref="A50:A51"/>
    <mergeCell ref="B50:B51"/>
    <mergeCell ref="A52:A53"/>
    <mergeCell ref="B52:B53"/>
    <mergeCell ref="A66:A67"/>
    <mergeCell ref="B66:B67"/>
    <mergeCell ref="A68:A69"/>
    <mergeCell ref="B68:B69"/>
    <mergeCell ref="A70:A71"/>
    <mergeCell ref="B70:B71"/>
    <mergeCell ref="A60:A61"/>
    <mergeCell ref="B60:B61"/>
    <mergeCell ref="A62:A63"/>
    <mergeCell ref="B62:B63"/>
    <mergeCell ref="A64:A65"/>
    <mergeCell ref="B64:B65"/>
    <mergeCell ref="A78:A79"/>
    <mergeCell ref="B78:B79"/>
    <mergeCell ref="A80:A81"/>
    <mergeCell ref="B80:B81"/>
    <mergeCell ref="A82:A83"/>
    <mergeCell ref="B82:B83"/>
    <mergeCell ref="A72:A73"/>
    <mergeCell ref="B72:B73"/>
    <mergeCell ref="A74:A75"/>
    <mergeCell ref="B74:B75"/>
    <mergeCell ref="A76:A77"/>
    <mergeCell ref="B76:B77"/>
    <mergeCell ref="A90:A91"/>
    <mergeCell ref="B90:B91"/>
    <mergeCell ref="A92:A93"/>
    <mergeCell ref="B92:B93"/>
    <mergeCell ref="A94:A95"/>
    <mergeCell ref="B94:B95"/>
    <mergeCell ref="A84:A85"/>
    <mergeCell ref="B84:B85"/>
    <mergeCell ref="A86:A87"/>
    <mergeCell ref="B86:B87"/>
    <mergeCell ref="A88:A89"/>
    <mergeCell ref="B88:B89"/>
    <mergeCell ref="A114:A115"/>
    <mergeCell ref="B114:B115"/>
    <mergeCell ref="A116:A117"/>
    <mergeCell ref="B116:B117"/>
    <mergeCell ref="D7:AL7"/>
    <mergeCell ref="D119:AL119"/>
    <mergeCell ref="A108:A109"/>
    <mergeCell ref="B108:B109"/>
    <mergeCell ref="A110:A111"/>
    <mergeCell ref="B110:B111"/>
    <mergeCell ref="A112:A113"/>
    <mergeCell ref="B112:B113"/>
    <mergeCell ref="A102:A103"/>
    <mergeCell ref="B102:B103"/>
    <mergeCell ref="A104:A105"/>
    <mergeCell ref="B104:B105"/>
    <mergeCell ref="A106:A107"/>
    <mergeCell ref="B106:B107"/>
    <mergeCell ref="A96:A97"/>
    <mergeCell ref="B96:B97"/>
    <mergeCell ref="A98:A99"/>
    <mergeCell ref="B98:B99"/>
    <mergeCell ref="A100:A101"/>
    <mergeCell ref="B100:B101"/>
    <mergeCell ref="BH15:BI15"/>
    <mergeCell ref="AV16:AW16"/>
    <mergeCell ref="AX16:AY16"/>
    <mergeCell ref="AZ16:BA16"/>
    <mergeCell ref="BB16:BC16"/>
    <mergeCell ref="BD16:BE16"/>
    <mergeCell ref="BF16:BG16"/>
    <mergeCell ref="BH16:BI16"/>
    <mergeCell ref="AV15:AW15"/>
    <mergeCell ref="AX15:AY15"/>
    <mergeCell ref="AZ15:BA15"/>
    <mergeCell ref="BB15:BC15"/>
    <mergeCell ref="BD15:BE15"/>
    <mergeCell ref="BF15:BG15"/>
  </mergeCells>
  <conditionalFormatting sqref="AM18:AO18 AM20:AO20 AM22:AO22 AM24:AO24 AM26:AO26 AM28:AO28 AM30:AO30 AM32:AO32 AM34:AO34 AM36:AO36 AM38:AO38 AM40:AO40 AM42:AO42 AM44:AO44 AM46:AO46 AM48:AO48 AM50:AO50 AM52:AO52 AM54:AO54 AM56:AO56 AM58:AO58 AM60:AO60 AM62:AO62 AM64:AO64 AM66:AO66 AM68:AO68 AM70:AO70 AM72:AO72 AM74:AO74 AM76:AO76 AM78:AO78 AM80:AO80 AM82:AO82 AM84:AO84 AM86:AO86 AM88:AO88 AM90:AO90 AM92:AO92 AM94:AO94 AM96:AO96 AM98:AO98 AM100:AO100 AM102:AO102 AM104:AO104 AM106:AO106 AM108:AO108 AM110:AO110 AM112:AO112 AM114:AO114 AM116:AO116">
    <cfRule type="cellIs" dxfId="26" priority="1" operator="equal">
      <formula>"FAIL"</formula>
    </cfRule>
  </conditionalFormatting>
  <dataValidations count="1">
    <dataValidation type="whole" allowBlank="1" showInputMessage="1" showErrorMessage="1" errorTitle="Bonus out of range" error="The bonus Carrots you awarded exceeds the minimum and/or maximum limit for this Task! Enter the correct value (only integer valueas are accepted)." sqref="D19:AL19 D117:AL117 D23:AL23 D25:AL25 D27:AL27 D29:AL29 D31:AL31 D33:AL33 D35:AL35 D37:AL37 D39:AL39 D41:AL41 D43:AL43 D45:AL45 D47:AL47 D49:AL49 D51:AL51 D53:AL53 D55:AL55 D57:AL57 D59:AL59 D61:AL61 D63:AL63 D65:AL65 D67:AL67 D69:AL69 D71:AL71 D73:AL73 D75:AL75 D77:AL77 D79:AL79 D81:AL81 D83:AL83 D85:AL85 D87:AL87 D89:AL89 D91:AL91 D93:AL93 D95:AL95 D97:AL97 D99:AL99 D101:AL101 D103:AL103 D105:AL105 D107:AL107 D109:AL109 D111:AL111 D113:AL113 D115:AL115 D21:AL21" xr:uid="{02369832-0B8C-4B0C-8DD8-70F349BBE042}">
      <formula1>D$15</formula1>
      <formula2>D$16</formula2>
    </dataValidation>
  </dataValidations>
  <pageMargins left="0.7" right="0.7" top="0.75" bottom="0.75" header="0.3" footer="0.3"/>
  <pageSetup paperSize="9" orientation="portrait" horizontalDpi="4294967293"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A503CAB5-A43A-478B-B26A-6A499BF22897}">
          <x14:formula1>
            <xm:f>Controls!$A$8:$A$14</xm:f>
          </x14:formula1>
          <xm:sqref>D116:AL116 D20:AL20 D22:AL22 D24:AL24 D26:AL26 D28:AL28 D30:AL30 D32:AL32 D34:AL34 D36:AL36 D38:AL38 D40:AL40 D42:AL42 D44:AL44 D46:AL46 D48:AL48 D50:AL50 D52:AL52 D54:AL54 D56:AL56 D58:AL58 D60:AL60 D62:AL62 D64:AL64 D66:AL66 D68:AL68 D70:AL70 D72:AL72 D74:AL74 D76:AL76 D78:AL78 D80:AL80 D82:AL82 D84:AL84 D86:AL86 D88:AL88 D90:AL90 D92:AL92 D94:AL94 D96:AL96 D98:AL98 D100:AL100 D102:AL102 D104:AL104 D106:AL106 D108:AL108 D110:AL110 D112:AL112 D114:AL114 D18:AL18</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6F2C5-B163-4FF0-8B13-CC349FD72400}">
  <sheetPr codeName="Arkusz11">
    <tabColor theme="8" tint="0.39997558519241921"/>
  </sheetPr>
  <dimension ref="A1:AN35"/>
  <sheetViews>
    <sheetView zoomScale="80" zoomScaleNormal="80" workbookViewId="0">
      <pane xSplit="3" ySplit="13" topLeftCell="M14" activePane="bottomRight" state="frozen"/>
      <selection pane="topRight" activeCell="D1" sqref="D1"/>
      <selection pane="bottomLeft" activeCell="A10" sqref="A10"/>
      <selection pane="bottomRight" activeCell="B1" sqref="B1"/>
    </sheetView>
  </sheetViews>
  <sheetFormatPr defaultRowHeight="15" x14ac:dyDescent="0.25"/>
  <cols>
    <col min="1" max="1" width="14.7109375" customWidth="1"/>
    <col min="2" max="2" width="26.28515625" customWidth="1"/>
    <col min="3" max="3" width="7.28515625" bestFit="1" customWidth="1"/>
    <col min="4" max="38" width="6.28515625" customWidth="1"/>
    <col min="39" max="42" width="11.7109375" customWidth="1"/>
    <col min="43" max="65" width="5.7109375" customWidth="1"/>
    <col min="66" max="67" width="11.7109375" customWidth="1"/>
    <col min="68" max="74" width="5.7109375" customWidth="1"/>
  </cols>
  <sheetData>
    <row r="1" spans="1:40" ht="15.75" x14ac:dyDescent="0.25">
      <c r="D1" s="189" t="s">
        <v>293</v>
      </c>
      <c r="E1" s="190"/>
      <c r="F1" s="190"/>
      <c r="G1" s="190"/>
      <c r="H1" s="190"/>
      <c r="I1" s="190"/>
      <c r="J1" s="190"/>
      <c r="K1" s="190"/>
      <c r="L1" s="190"/>
      <c r="M1" s="190"/>
      <c r="N1" s="190"/>
      <c r="O1" s="190"/>
      <c r="P1" s="190"/>
      <c r="Q1" s="190"/>
      <c r="R1" s="190"/>
      <c r="S1" s="190"/>
      <c r="T1" s="190"/>
      <c r="U1" s="190"/>
      <c r="V1" s="190"/>
      <c r="W1" s="190"/>
      <c r="X1" s="190"/>
      <c r="Y1" s="190"/>
      <c r="Z1" s="190"/>
      <c r="AA1" s="190"/>
    </row>
    <row r="2" spans="1:40" ht="28.9" customHeight="1" x14ac:dyDescent="0.25">
      <c r="D2" s="185" t="s">
        <v>455</v>
      </c>
      <c r="E2" s="186"/>
      <c r="F2" s="186"/>
      <c r="G2" s="186"/>
      <c r="H2" s="186"/>
      <c r="I2" s="186"/>
      <c r="J2" s="186"/>
      <c r="K2" s="186"/>
      <c r="L2" s="186"/>
      <c r="M2" s="186"/>
      <c r="N2" s="186"/>
      <c r="O2" s="186"/>
      <c r="P2" s="186"/>
      <c r="Q2" s="186"/>
      <c r="R2" s="186"/>
      <c r="S2" s="186"/>
      <c r="T2" s="186"/>
      <c r="U2" s="186"/>
      <c r="V2" s="186"/>
      <c r="W2" s="186"/>
      <c r="X2" s="186"/>
      <c r="Y2" s="186"/>
      <c r="Z2" s="186"/>
      <c r="AA2" s="187"/>
    </row>
    <row r="3" spans="1:40" ht="51" customHeight="1" x14ac:dyDescent="0.25">
      <c r="D3" s="177" t="s">
        <v>453</v>
      </c>
      <c r="E3" s="178"/>
      <c r="F3" s="178"/>
      <c r="G3" s="178"/>
      <c r="H3" s="178"/>
      <c r="I3" s="178"/>
      <c r="J3" s="178"/>
      <c r="K3" s="178"/>
      <c r="L3" s="178"/>
      <c r="M3" s="178"/>
      <c r="N3" s="178"/>
      <c r="O3" s="178"/>
      <c r="P3" s="178"/>
      <c r="Q3" s="178"/>
      <c r="R3" s="178"/>
      <c r="S3" s="178"/>
      <c r="T3" s="178"/>
      <c r="U3" s="178"/>
      <c r="V3" s="178"/>
      <c r="W3" s="178"/>
      <c r="X3" s="178"/>
      <c r="Y3" s="178"/>
      <c r="Z3" s="178"/>
      <c r="AA3" s="179"/>
    </row>
    <row r="5" spans="1:40" ht="18.600000000000001" customHeight="1" x14ac:dyDescent="0.35">
      <c r="D5" s="212" t="s">
        <v>211</v>
      </c>
      <c r="E5" s="213"/>
      <c r="F5" s="213"/>
      <c r="G5" s="213"/>
      <c r="H5" s="213"/>
      <c r="I5" s="213"/>
      <c r="J5" s="213"/>
      <c r="K5" s="213"/>
      <c r="L5" s="213"/>
      <c r="M5" s="213"/>
      <c r="N5" s="213"/>
      <c r="O5" s="213"/>
      <c r="P5" s="213"/>
      <c r="Q5" s="213"/>
      <c r="R5" s="213"/>
      <c r="S5" s="213"/>
      <c r="T5" s="213"/>
      <c r="U5" s="213"/>
      <c r="V5" s="213"/>
      <c r="W5" s="213"/>
      <c r="X5" s="213"/>
      <c r="Y5" s="213"/>
      <c r="Z5" s="213"/>
      <c r="AA5" s="213"/>
      <c r="AB5" s="213"/>
      <c r="AC5" s="213"/>
      <c r="AD5" s="213"/>
      <c r="AE5" s="213"/>
      <c r="AF5" s="213"/>
      <c r="AG5" s="213"/>
      <c r="AH5" s="213"/>
      <c r="AI5" s="213"/>
      <c r="AJ5" s="213"/>
      <c r="AK5" s="213"/>
      <c r="AL5" s="213"/>
    </row>
    <row r="6" spans="1:40" ht="21" x14ac:dyDescent="0.35">
      <c r="D6" s="212" t="s">
        <v>140</v>
      </c>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row>
    <row r="7" spans="1:40" x14ac:dyDescent="0.25">
      <c r="B7" s="198" t="s">
        <v>170</v>
      </c>
      <c r="C7" s="198"/>
      <c r="D7" s="57" t="s">
        <v>212</v>
      </c>
      <c r="E7" s="57" t="s">
        <v>213</v>
      </c>
      <c r="F7" s="57" t="s">
        <v>214</v>
      </c>
      <c r="G7" s="57" t="s">
        <v>215</v>
      </c>
      <c r="H7" s="57" t="s">
        <v>216</v>
      </c>
      <c r="I7" s="57" t="s">
        <v>217</v>
      </c>
      <c r="J7" s="57" t="s">
        <v>218</v>
      </c>
      <c r="K7" s="57" t="s">
        <v>219</v>
      </c>
      <c r="L7" s="57" t="s">
        <v>220</v>
      </c>
      <c r="M7" s="57" t="s">
        <v>221</v>
      </c>
      <c r="N7" s="57" t="s">
        <v>222</v>
      </c>
      <c r="O7" s="57" t="s">
        <v>223</v>
      </c>
      <c r="P7" s="57" t="s">
        <v>224</v>
      </c>
      <c r="Q7" s="57" t="s">
        <v>225</v>
      </c>
      <c r="R7" s="57" t="s">
        <v>226</v>
      </c>
      <c r="S7" s="57" t="s">
        <v>227</v>
      </c>
      <c r="T7" s="57" t="s">
        <v>228</v>
      </c>
      <c r="U7" s="57" t="s">
        <v>229</v>
      </c>
      <c r="V7" s="57" t="s">
        <v>230</v>
      </c>
      <c r="W7" s="57" t="s">
        <v>231</v>
      </c>
      <c r="X7" s="58" t="s">
        <v>232</v>
      </c>
      <c r="Y7" s="58" t="s">
        <v>233</v>
      </c>
      <c r="Z7" s="58" t="s">
        <v>234</v>
      </c>
      <c r="AA7" s="58" t="s">
        <v>235</v>
      </c>
      <c r="AB7" s="58" t="s">
        <v>236</v>
      </c>
      <c r="AC7" s="58" t="s">
        <v>237</v>
      </c>
      <c r="AD7" s="58" t="s">
        <v>238</v>
      </c>
      <c r="AE7" s="58" t="s">
        <v>239</v>
      </c>
      <c r="AF7" s="58" t="s">
        <v>240</v>
      </c>
      <c r="AG7" s="58" t="s">
        <v>241</v>
      </c>
      <c r="AH7" s="58" t="s">
        <v>242</v>
      </c>
      <c r="AI7" s="58" t="s">
        <v>243</v>
      </c>
      <c r="AJ7" s="58" t="s">
        <v>244</v>
      </c>
      <c r="AK7" s="58" t="s">
        <v>245</v>
      </c>
      <c r="AL7" s="58" t="s">
        <v>246</v>
      </c>
    </row>
    <row r="8" spans="1:40" ht="130.9" customHeight="1" x14ac:dyDescent="0.25">
      <c r="B8" s="198" t="s">
        <v>171</v>
      </c>
      <c r="C8" s="198"/>
      <c r="D8" s="55" t="s">
        <v>40</v>
      </c>
      <c r="E8" s="55" t="s">
        <v>41</v>
      </c>
      <c r="F8" s="55" t="s">
        <v>44</v>
      </c>
      <c r="G8" s="55" t="s">
        <v>45</v>
      </c>
      <c r="H8" s="55" t="s">
        <v>46</v>
      </c>
      <c r="I8" s="55" t="s">
        <v>47</v>
      </c>
      <c r="J8" s="55" t="s">
        <v>48</v>
      </c>
      <c r="K8" s="55" t="s">
        <v>49</v>
      </c>
      <c r="L8" s="55" t="s">
        <v>50</v>
      </c>
      <c r="M8" s="55" t="s">
        <v>51</v>
      </c>
      <c r="N8" s="55" t="s">
        <v>52</v>
      </c>
      <c r="O8" s="55" t="s">
        <v>53</v>
      </c>
      <c r="P8" s="55" t="s">
        <v>60</v>
      </c>
      <c r="Q8" s="55" t="s">
        <v>61</v>
      </c>
      <c r="R8" s="55" t="s">
        <v>62</v>
      </c>
      <c r="S8" s="55" t="s">
        <v>68</v>
      </c>
      <c r="T8" s="55" t="s">
        <v>69</v>
      </c>
      <c r="U8" s="55" t="s">
        <v>70</v>
      </c>
      <c r="V8" s="55" t="s">
        <v>71</v>
      </c>
      <c r="W8" s="55" t="s">
        <v>72</v>
      </c>
      <c r="X8" s="56" t="s">
        <v>43</v>
      </c>
      <c r="Y8" s="56" t="s">
        <v>42</v>
      </c>
      <c r="Z8" s="56" t="s">
        <v>54</v>
      </c>
      <c r="AA8" s="56" t="s">
        <v>55</v>
      </c>
      <c r="AB8" s="56" t="s">
        <v>56</v>
      </c>
      <c r="AC8" s="56" t="s">
        <v>57</v>
      </c>
      <c r="AD8" s="56" t="s">
        <v>49</v>
      </c>
      <c r="AE8" s="56" t="s">
        <v>58</v>
      </c>
      <c r="AF8" s="56" t="s">
        <v>59</v>
      </c>
      <c r="AG8" s="56" t="s">
        <v>63</v>
      </c>
      <c r="AH8" s="56" t="s">
        <v>64</v>
      </c>
      <c r="AI8" s="56" t="s">
        <v>67</v>
      </c>
      <c r="AJ8" s="56" t="s">
        <v>66</v>
      </c>
      <c r="AK8" s="56" t="s">
        <v>65</v>
      </c>
      <c r="AL8" s="56" t="s">
        <v>73</v>
      </c>
    </row>
    <row r="9" spans="1:40" x14ac:dyDescent="0.25">
      <c r="B9" s="198" t="s">
        <v>162</v>
      </c>
      <c r="C9" s="198"/>
      <c r="D9" s="13" t="s">
        <v>146</v>
      </c>
      <c r="E9" s="13" t="s">
        <v>146</v>
      </c>
      <c r="F9" s="13" t="s">
        <v>146</v>
      </c>
      <c r="G9" s="13" t="s">
        <v>146</v>
      </c>
      <c r="H9" s="13" t="s">
        <v>146</v>
      </c>
      <c r="I9" s="13" t="s">
        <v>146</v>
      </c>
      <c r="J9" s="13" t="s">
        <v>146</v>
      </c>
      <c r="K9" s="13" t="s">
        <v>146</v>
      </c>
      <c r="L9" s="13" t="s">
        <v>146</v>
      </c>
      <c r="M9" s="13" t="s">
        <v>146</v>
      </c>
      <c r="N9" s="13" t="s">
        <v>146</v>
      </c>
      <c r="O9" s="13" t="s">
        <v>146</v>
      </c>
      <c r="P9" s="13" t="s">
        <v>146</v>
      </c>
      <c r="Q9" s="13" t="s">
        <v>146</v>
      </c>
      <c r="R9" s="13" t="s">
        <v>146</v>
      </c>
      <c r="S9" s="13" t="s">
        <v>146</v>
      </c>
      <c r="T9" s="13" t="s">
        <v>146</v>
      </c>
      <c r="U9" s="13" t="s">
        <v>146</v>
      </c>
      <c r="V9" s="13" t="s">
        <v>146</v>
      </c>
      <c r="W9" s="13" t="s">
        <v>146</v>
      </c>
      <c r="X9" s="5" t="s">
        <v>7</v>
      </c>
      <c r="Y9" s="5" t="s">
        <v>7</v>
      </c>
      <c r="Z9" s="5" t="s">
        <v>7</v>
      </c>
      <c r="AA9" s="5" t="s">
        <v>7</v>
      </c>
      <c r="AB9" s="5" t="s">
        <v>7</v>
      </c>
      <c r="AC9" s="5" t="s">
        <v>7</v>
      </c>
      <c r="AD9" s="5" t="s">
        <v>7</v>
      </c>
      <c r="AE9" s="5" t="s">
        <v>7</v>
      </c>
      <c r="AF9" s="5" t="s">
        <v>7</v>
      </c>
      <c r="AG9" s="5" t="s">
        <v>7</v>
      </c>
      <c r="AH9" s="5" t="s">
        <v>7</v>
      </c>
      <c r="AI9" s="5" t="s">
        <v>7</v>
      </c>
      <c r="AJ9" s="5" t="s">
        <v>7</v>
      </c>
      <c r="AK9" s="5" t="s">
        <v>7</v>
      </c>
      <c r="AL9" s="5" t="s">
        <v>7</v>
      </c>
    </row>
    <row r="10" spans="1:40" x14ac:dyDescent="0.25">
      <c r="B10" s="198" t="s">
        <v>163</v>
      </c>
      <c r="C10" s="198"/>
      <c r="D10" s="13" t="s">
        <v>1</v>
      </c>
      <c r="E10" s="13" t="s">
        <v>3</v>
      </c>
      <c r="F10" s="13" t="s">
        <v>1</v>
      </c>
      <c r="G10" s="13" t="s">
        <v>1</v>
      </c>
      <c r="H10" s="13" t="s">
        <v>3</v>
      </c>
      <c r="I10" s="13" t="s">
        <v>1</v>
      </c>
      <c r="J10" s="13" t="s">
        <v>3</v>
      </c>
      <c r="K10" s="13" t="s">
        <v>1</v>
      </c>
      <c r="L10" s="13" t="s">
        <v>1</v>
      </c>
      <c r="M10" s="13" t="s">
        <v>1</v>
      </c>
      <c r="N10" s="13" t="s">
        <v>1</v>
      </c>
      <c r="O10" s="13" t="s">
        <v>3</v>
      </c>
      <c r="P10" s="13" t="s">
        <v>1</v>
      </c>
      <c r="Q10" s="13" t="s">
        <v>1</v>
      </c>
      <c r="R10" s="13" t="s">
        <v>3</v>
      </c>
      <c r="S10" s="13" t="s">
        <v>1</v>
      </c>
      <c r="T10" s="13" t="s">
        <v>1</v>
      </c>
      <c r="U10" s="13" t="s">
        <v>1</v>
      </c>
      <c r="V10" s="13" t="s">
        <v>3</v>
      </c>
      <c r="W10" s="13" t="s">
        <v>1</v>
      </c>
      <c r="X10" s="5" t="s">
        <v>1</v>
      </c>
      <c r="Y10" s="5" t="s">
        <v>3</v>
      </c>
      <c r="Z10" s="5" t="s">
        <v>1</v>
      </c>
      <c r="AA10" s="5" t="s">
        <v>1</v>
      </c>
      <c r="AB10" s="5" t="s">
        <v>1</v>
      </c>
      <c r="AC10" s="5" t="s">
        <v>1</v>
      </c>
      <c r="AD10" s="5" t="s">
        <v>1</v>
      </c>
      <c r="AE10" s="5" t="s">
        <v>1</v>
      </c>
      <c r="AF10" s="5" t="s">
        <v>1</v>
      </c>
      <c r="AG10" s="5" t="s">
        <v>3</v>
      </c>
      <c r="AH10" s="5" t="s">
        <v>3</v>
      </c>
      <c r="AI10" s="5" t="s">
        <v>3</v>
      </c>
      <c r="AJ10" s="5" t="s">
        <v>3</v>
      </c>
      <c r="AK10" s="5" t="s">
        <v>1</v>
      </c>
      <c r="AL10" s="5" t="s">
        <v>1</v>
      </c>
    </row>
    <row r="11" spans="1:40" x14ac:dyDescent="0.25">
      <c r="B11" s="198" t="s">
        <v>164</v>
      </c>
      <c r="C11" s="198"/>
      <c r="D11" s="13" t="s">
        <v>2</v>
      </c>
      <c r="E11" s="13" t="s">
        <v>2</v>
      </c>
      <c r="F11" s="13" t="s">
        <v>2</v>
      </c>
      <c r="G11" s="13" t="s">
        <v>2</v>
      </c>
      <c r="H11" s="13" t="s">
        <v>2</v>
      </c>
      <c r="I11" s="13" t="s">
        <v>2</v>
      </c>
      <c r="J11" s="13" t="s">
        <v>2</v>
      </c>
      <c r="K11" s="13" t="s">
        <v>2</v>
      </c>
      <c r="L11" s="13" t="s">
        <v>2</v>
      </c>
      <c r="M11" s="13" t="s">
        <v>5</v>
      </c>
      <c r="N11" s="13" t="s">
        <v>2</v>
      </c>
      <c r="O11" s="13" t="s">
        <v>2</v>
      </c>
      <c r="P11" s="13" t="s">
        <v>2</v>
      </c>
      <c r="Q11" s="13" t="s">
        <v>2</v>
      </c>
      <c r="R11" s="13" t="s">
        <v>2</v>
      </c>
      <c r="S11" s="13" t="s">
        <v>2</v>
      </c>
      <c r="T11" s="13" t="s">
        <v>2</v>
      </c>
      <c r="U11" s="13" t="s">
        <v>5</v>
      </c>
      <c r="V11" s="13" t="s">
        <v>2</v>
      </c>
      <c r="W11" s="13" t="s">
        <v>2</v>
      </c>
      <c r="X11" s="5" t="s">
        <v>5</v>
      </c>
      <c r="Y11" s="5" t="s">
        <v>5</v>
      </c>
      <c r="Z11" s="5" t="s">
        <v>5</v>
      </c>
      <c r="AA11" s="5" t="s">
        <v>5</v>
      </c>
      <c r="AB11" s="5" t="s">
        <v>5</v>
      </c>
      <c r="AC11" s="5" t="s">
        <v>5</v>
      </c>
      <c r="AD11" s="5" t="s">
        <v>2</v>
      </c>
      <c r="AE11" s="5" t="s">
        <v>5</v>
      </c>
      <c r="AF11" s="5" t="s">
        <v>2</v>
      </c>
      <c r="AG11" s="5" t="s">
        <v>5</v>
      </c>
      <c r="AH11" s="5" t="s">
        <v>5</v>
      </c>
      <c r="AI11" s="5" t="s">
        <v>5</v>
      </c>
      <c r="AJ11" s="5" t="s">
        <v>5</v>
      </c>
      <c r="AK11" s="5" t="s">
        <v>5</v>
      </c>
      <c r="AL11" s="5" t="s">
        <v>5</v>
      </c>
    </row>
    <row r="12" spans="1:40" x14ac:dyDescent="0.25">
      <c r="B12" s="199" t="s">
        <v>161</v>
      </c>
      <c r="C12" s="198"/>
      <c r="D12" s="13"/>
      <c r="E12" s="13"/>
      <c r="F12" s="13"/>
      <c r="G12" s="13"/>
      <c r="H12" s="13"/>
      <c r="I12" s="13"/>
      <c r="J12" s="13"/>
      <c r="K12" s="13"/>
      <c r="L12" s="13"/>
      <c r="M12" s="13"/>
      <c r="N12" s="13"/>
      <c r="O12" s="13"/>
      <c r="P12" s="13"/>
      <c r="Q12" s="13"/>
      <c r="R12" s="13"/>
      <c r="S12" s="13"/>
      <c r="T12" s="13"/>
      <c r="U12" s="13"/>
      <c r="V12" s="13"/>
      <c r="W12" s="13"/>
      <c r="X12" s="5" t="s">
        <v>137</v>
      </c>
      <c r="Y12" s="5" t="s">
        <v>23</v>
      </c>
      <c r="Z12" s="5" t="s">
        <v>137</v>
      </c>
      <c r="AA12" s="5" t="s">
        <v>137</v>
      </c>
      <c r="AB12" s="5" t="s">
        <v>137</v>
      </c>
      <c r="AC12" s="5" t="s">
        <v>137</v>
      </c>
      <c r="AD12" s="5" t="s">
        <v>137</v>
      </c>
      <c r="AE12" s="5" t="s">
        <v>137</v>
      </c>
      <c r="AF12" s="5" t="s">
        <v>23</v>
      </c>
      <c r="AG12" s="5" t="s">
        <v>137</v>
      </c>
      <c r="AH12" s="5" t="s">
        <v>137</v>
      </c>
      <c r="AI12" s="5" t="s">
        <v>137</v>
      </c>
      <c r="AJ12" s="5" t="s">
        <v>137</v>
      </c>
      <c r="AK12" s="5" t="s">
        <v>137</v>
      </c>
      <c r="AL12" s="5" t="s">
        <v>23</v>
      </c>
    </row>
    <row r="13" spans="1:40" ht="31.5" x14ac:dyDescent="0.25">
      <c r="A13" s="203" t="s">
        <v>166</v>
      </c>
      <c r="B13" s="203"/>
      <c r="C13" s="30" t="s">
        <v>165</v>
      </c>
      <c r="D13" s="33" t="str">
        <f t="shared" ref="D13:AL13" si="0">D7</f>
        <v>#3.1.1</v>
      </c>
      <c r="E13" s="33" t="str">
        <f t="shared" si="0"/>
        <v>#3.1.2</v>
      </c>
      <c r="F13" s="33" t="str">
        <f t="shared" si="0"/>
        <v>#3.2.1</v>
      </c>
      <c r="G13" s="33" t="str">
        <f t="shared" si="0"/>
        <v>#3.2.2</v>
      </c>
      <c r="H13" s="33" t="str">
        <f t="shared" si="0"/>
        <v>#3.2.3</v>
      </c>
      <c r="I13" s="33" t="str">
        <f t="shared" si="0"/>
        <v>#3.2.4</v>
      </c>
      <c r="J13" s="33" t="str">
        <f t="shared" si="0"/>
        <v>#3.2.5</v>
      </c>
      <c r="K13" s="33" t="str">
        <f t="shared" si="0"/>
        <v>#3.2.6</v>
      </c>
      <c r="L13" s="33" t="str">
        <f t="shared" si="0"/>
        <v>#3.2.7</v>
      </c>
      <c r="M13" s="33" t="str">
        <f t="shared" si="0"/>
        <v>#3.2.8</v>
      </c>
      <c r="N13" s="33" t="str">
        <f t="shared" si="0"/>
        <v>#3.2.9</v>
      </c>
      <c r="O13" s="33" t="str">
        <f t="shared" si="0"/>
        <v>#3.2.10</v>
      </c>
      <c r="P13" s="33" t="str">
        <f t="shared" si="0"/>
        <v>#3.3.1</v>
      </c>
      <c r="Q13" s="33" t="str">
        <f t="shared" si="0"/>
        <v>#3.3.2</v>
      </c>
      <c r="R13" s="33" t="str">
        <f t="shared" si="0"/>
        <v>#3.3.3</v>
      </c>
      <c r="S13" s="33" t="str">
        <f t="shared" si="0"/>
        <v>#3.4.1</v>
      </c>
      <c r="T13" s="33" t="str">
        <f t="shared" si="0"/>
        <v>#3.4.2</v>
      </c>
      <c r="U13" s="33" t="str">
        <f t="shared" si="0"/>
        <v>#3.4.3</v>
      </c>
      <c r="V13" s="33" t="str">
        <f t="shared" si="0"/>
        <v>#3.4.4</v>
      </c>
      <c r="W13" s="33" t="str">
        <f t="shared" si="0"/>
        <v>#3.4.5</v>
      </c>
      <c r="X13" s="33" t="str">
        <f t="shared" si="0"/>
        <v>#3.1.3</v>
      </c>
      <c r="Y13" s="33" t="str">
        <f t="shared" si="0"/>
        <v>#3.1.4</v>
      </c>
      <c r="Z13" s="33" t="str">
        <f t="shared" si="0"/>
        <v>#3.2.11</v>
      </c>
      <c r="AA13" s="33" t="str">
        <f t="shared" si="0"/>
        <v>#3.2.12</v>
      </c>
      <c r="AB13" s="33" t="str">
        <f t="shared" si="0"/>
        <v>#3.2.13</v>
      </c>
      <c r="AC13" s="33" t="str">
        <f t="shared" si="0"/>
        <v>#3.2.14</v>
      </c>
      <c r="AD13" s="33" t="str">
        <f t="shared" si="0"/>
        <v>#3.2.15</v>
      </c>
      <c r="AE13" s="33" t="str">
        <f t="shared" si="0"/>
        <v>#3.2.16</v>
      </c>
      <c r="AF13" s="33" t="str">
        <f t="shared" si="0"/>
        <v>#3.2.17</v>
      </c>
      <c r="AG13" s="33" t="str">
        <f t="shared" si="0"/>
        <v>#3.3.4</v>
      </c>
      <c r="AH13" s="33" t="str">
        <f t="shared" si="0"/>
        <v>#3.3.5</v>
      </c>
      <c r="AI13" s="33" t="str">
        <f t="shared" si="0"/>
        <v>#3.4.6</v>
      </c>
      <c r="AJ13" s="33" t="str">
        <f t="shared" si="0"/>
        <v>#3.4.7</v>
      </c>
      <c r="AK13" s="33" t="str">
        <f t="shared" si="0"/>
        <v>#3.4.8</v>
      </c>
      <c r="AL13" s="33" t="str">
        <f t="shared" si="0"/>
        <v>#3.4.9</v>
      </c>
      <c r="AM13" s="34" t="s">
        <v>173</v>
      </c>
      <c r="AN13" s="34" t="s">
        <v>174</v>
      </c>
    </row>
    <row r="14" spans="1:40" ht="15.6" customHeight="1" x14ac:dyDescent="0.25">
      <c r="A14" s="201" t="s">
        <v>131</v>
      </c>
      <c r="B14" s="35" t="s">
        <v>149</v>
      </c>
      <c r="C14" s="20" t="s">
        <v>106</v>
      </c>
      <c r="D14" s="53">
        <v>0</v>
      </c>
      <c r="E14" s="53">
        <v>0</v>
      </c>
      <c r="F14" s="53">
        <v>0</v>
      </c>
      <c r="G14" s="53">
        <v>0</v>
      </c>
      <c r="H14" s="53">
        <v>0</v>
      </c>
      <c r="I14" s="53">
        <v>0</v>
      </c>
      <c r="J14" s="53">
        <v>0</v>
      </c>
      <c r="K14" s="53">
        <v>0</v>
      </c>
      <c r="L14" s="53">
        <v>0</v>
      </c>
      <c r="M14" s="53">
        <v>0</v>
      </c>
      <c r="N14" s="53">
        <v>0</v>
      </c>
      <c r="O14" s="53">
        <v>0</v>
      </c>
      <c r="P14" s="53">
        <v>0</v>
      </c>
      <c r="Q14" s="53">
        <v>0</v>
      </c>
      <c r="R14" s="53">
        <v>0</v>
      </c>
      <c r="S14" s="53">
        <v>0</v>
      </c>
      <c r="T14" s="53">
        <v>0</v>
      </c>
      <c r="U14" s="53">
        <v>0</v>
      </c>
      <c r="V14" s="53">
        <v>0</v>
      </c>
      <c r="W14" s="53">
        <v>0</v>
      </c>
      <c r="X14" s="54">
        <v>0</v>
      </c>
      <c r="Y14" s="54">
        <v>0</v>
      </c>
      <c r="Z14" s="54">
        <v>0</v>
      </c>
      <c r="AA14" s="54">
        <v>0</v>
      </c>
      <c r="AB14" s="54">
        <v>0</v>
      </c>
      <c r="AC14" s="54">
        <v>0</v>
      </c>
      <c r="AD14" s="54">
        <v>0</v>
      </c>
      <c r="AE14" s="54">
        <v>0</v>
      </c>
      <c r="AF14" s="54">
        <v>0</v>
      </c>
      <c r="AG14" s="54">
        <v>0</v>
      </c>
      <c r="AH14" s="54">
        <v>0</v>
      </c>
      <c r="AI14" s="54">
        <v>0</v>
      </c>
      <c r="AJ14" s="54">
        <v>0</v>
      </c>
      <c r="AK14" s="54">
        <v>0</v>
      </c>
      <c r="AL14" s="54">
        <v>0</v>
      </c>
      <c r="AM14" s="40">
        <f>SUM(D14:AL14)</f>
        <v>0</v>
      </c>
      <c r="AN14" s="40">
        <f>AM14+'Mod2 Settings'!AD14</f>
        <v>0</v>
      </c>
    </row>
    <row r="15" spans="1:40" ht="15.6" customHeight="1" x14ac:dyDescent="0.25">
      <c r="A15" s="201"/>
      <c r="B15" s="35" t="s">
        <v>150</v>
      </c>
      <c r="C15" s="20" t="s">
        <v>106</v>
      </c>
      <c r="D15" s="53">
        <v>3</v>
      </c>
      <c r="E15" s="53">
        <v>3</v>
      </c>
      <c r="F15" s="53">
        <v>3</v>
      </c>
      <c r="G15" s="53">
        <v>3</v>
      </c>
      <c r="H15" s="53">
        <v>3</v>
      </c>
      <c r="I15" s="53">
        <v>2</v>
      </c>
      <c r="J15" s="53">
        <v>3</v>
      </c>
      <c r="K15" s="53">
        <v>4</v>
      </c>
      <c r="L15" s="53">
        <v>3</v>
      </c>
      <c r="M15" s="53">
        <v>3</v>
      </c>
      <c r="N15" s="53">
        <v>3</v>
      </c>
      <c r="O15" s="53">
        <v>3</v>
      </c>
      <c r="P15" s="53">
        <v>3</v>
      </c>
      <c r="Q15" s="53">
        <v>2</v>
      </c>
      <c r="R15" s="53">
        <v>2</v>
      </c>
      <c r="S15" s="53">
        <v>3</v>
      </c>
      <c r="T15" s="53">
        <v>3</v>
      </c>
      <c r="U15" s="53">
        <v>4</v>
      </c>
      <c r="V15" s="53">
        <v>3</v>
      </c>
      <c r="W15" s="53">
        <v>2</v>
      </c>
      <c r="X15" s="54">
        <v>2</v>
      </c>
      <c r="Y15" s="54">
        <v>2</v>
      </c>
      <c r="Z15" s="54">
        <v>2</v>
      </c>
      <c r="AA15" s="54">
        <v>2</v>
      </c>
      <c r="AB15" s="54">
        <v>3</v>
      </c>
      <c r="AC15" s="54">
        <v>3</v>
      </c>
      <c r="AD15" s="54">
        <v>3</v>
      </c>
      <c r="AE15" s="54">
        <v>3</v>
      </c>
      <c r="AF15" s="54">
        <v>2</v>
      </c>
      <c r="AG15" s="54">
        <v>3</v>
      </c>
      <c r="AH15" s="54">
        <v>2</v>
      </c>
      <c r="AI15" s="54">
        <v>3</v>
      </c>
      <c r="AJ15" s="54">
        <v>2</v>
      </c>
      <c r="AK15" s="54">
        <v>2</v>
      </c>
      <c r="AL15" s="54">
        <v>2</v>
      </c>
      <c r="AM15" s="40">
        <f t="shared" ref="AM15:AM33" si="1">SUM(D15:AL15)</f>
        <v>94</v>
      </c>
      <c r="AN15" s="40">
        <f>AM15+'Mod2 Settings'!AD15</f>
        <v>188</v>
      </c>
    </row>
    <row r="16" spans="1:40" ht="15.75" x14ac:dyDescent="0.25">
      <c r="A16" s="202" t="s">
        <v>172</v>
      </c>
      <c r="B16" s="36" t="s">
        <v>148</v>
      </c>
      <c r="C16" s="27" t="s">
        <v>106</v>
      </c>
      <c r="D16" s="53"/>
      <c r="E16" s="53"/>
      <c r="F16" s="53"/>
      <c r="G16" s="53"/>
      <c r="H16" s="53"/>
      <c r="I16" s="53"/>
      <c r="J16" s="53"/>
      <c r="K16" s="53"/>
      <c r="L16" s="53"/>
      <c r="M16" s="53"/>
      <c r="N16" s="53"/>
      <c r="O16" s="53"/>
      <c r="P16" s="53"/>
      <c r="Q16" s="53"/>
      <c r="R16" s="53"/>
      <c r="S16" s="53"/>
      <c r="T16" s="53"/>
      <c r="U16" s="53"/>
      <c r="V16" s="53"/>
      <c r="W16" s="53"/>
      <c r="X16" s="54">
        <v>3</v>
      </c>
      <c r="Y16" s="54">
        <v>2</v>
      </c>
      <c r="Z16" s="54">
        <v>3</v>
      </c>
      <c r="AA16" s="54">
        <v>3</v>
      </c>
      <c r="AB16" s="54">
        <v>4</v>
      </c>
      <c r="AC16" s="54">
        <v>4</v>
      </c>
      <c r="AD16" s="54">
        <v>5</v>
      </c>
      <c r="AE16" s="54">
        <v>5</v>
      </c>
      <c r="AF16" s="54">
        <v>2</v>
      </c>
      <c r="AG16" s="54">
        <v>3</v>
      </c>
      <c r="AH16" s="54">
        <v>4</v>
      </c>
      <c r="AI16" s="54">
        <v>4</v>
      </c>
      <c r="AJ16" s="54">
        <v>3</v>
      </c>
      <c r="AK16" s="54">
        <v>4</v>
      </c>
      <c r="AL16" s="54">
        <v>2</v>
      </c>
      <c r="AM16" s="40">
        <f t="shared" si="1"/>
        <v>51</v>
      </c>
      <c r="AN16" s="40">
        <f>AM16+'Mod2 Settings'!AD16</f>
        <v>97</v>
      </c>
    </row>
    <row r="17" spans="1:40" ht="15.75" x14ac:dyDescent="0.25">
      <c r="A17" s="202"/>
      <c r="B17" s="26" t="s">
        <v>90</v>
      </c>
      <c r="C17" s="27" t="s">
        <v>103</v>
      </c>
      <c r="D17" s="51"/>
      <c r="E17" s="51">
        <v>1</v>
      </c>
      <c r="F17" s="51"/>
      <c r="G17" s="51"/>
      <c r="H17" s="51"/>
      <c r="I17" s="51"/>
      <c r="J17" s="51"/>
      <c r="K17" s="51"/>
      <c r="L17" s="51"/>
      <c r="M17" s="51"/>
      <c r="N17" s="51"/>
      <c r="O17" s="51"/>
      <c r="P17" s="51"/>
      <c r="Q17" s="51"/>
      <c r="R17" s="51"/>
      <c r="S17" s="51"/>
      <c r="T17" s="51"/>
      <c r="U17" s="51"/>
      <c r="V17" s="51"/>
      <c r="W17" s="51"/>
      <c r="X17" s="52"/>
      <c r="Y17" s="52"/>
      <c r="Z17" s="52"/>
      <c r="AA17" s="52"/>
      <c r="AB17" s="52"/>
      <c r="AC17" s="52"/>
      <c r="AD17" s="52"/>
      <c r="AE17" s="52"/>
      <c r="AF17" s="52"/>
      <c r="AG17" s="52"/>
      <c r="AH17" s="52"/>
      <c r="AI17" s="52"/>
      <c r="AJ17" s="52"/>
      <c r="AK17" s="52"/>
      <c r="AL17" s="52"/>
      <c r="AM17" s="40">
        <f t="shared" si="1"/>
        <v>1</v>
      </c>
      <c r="AN17" s="40">
        <f>AM17+'Mod2 Settings'!AD17</f>
        <v>2</v>
      </c>
    </row>
    <row r="18" spans="1:40" ht="15.75" x14ac:dyDescent="0.25">
      <c r="A18" s="202"/>
      <c r="B18" s="26" t="s">
        <v>91</v>
      </c>
      <c r="C18" s="27" t="s">
        <v>103</v>
      </c>
      <c r="D18" s="51"/>
      <c r="E18" s="51"/>
      <c r="F18" s="51"/>
      <c r="G18" s="51"/>
      <c r="H18" s="51">
        <v>1</v>
      </c>
      <c r="I18" s="51"/>
      <c r="J18" s="51"/>
      <c r="K18" s="51"/>
      <c r="L18" s="51"/>
      <c r="M18" s="51"/>
      <c r="N18" s="51"/>
      <c r="O18" s="51"/>
      <c r="P18" s="51"/>
      <c r="Q18" s="51"/>
      <c r="R18" s="51">
        <v>1</v>
      </c>
      <c r="S18" s="51"/>
      <c r="T18" s="51"/>
      <c r="U18" s="51"/>
      <c r="V18" s="51">
        <v>1</v>
      </c>
      <c r="W18" s="51"/>
      <c r="X18" s="52"/>
      <c r="Y18" s="52"/>
      <c r="Z18" s="52"/>
      <c r="AA18" s="52"/>
      <c r="AB18" s="52"/>
      <c r="AC18" s="52"/>
      <c r="AD18" s="52"/>
      <c r="AE18" s="52"/>
      <c r="AF18" s="52"/>
      <c r="AG18" s="52"/>
      <c r="AH18" s="52"/>
      <c r="AI18" s="52"/>
      <c r="AJ18" s="52"/>
      <c r="AK18" s="52"/>
      <c r="AL18" s="52"/>
      <c r="AM18" s="40">
        <f t="shared" si="1"/>
        <v>3</v>
      </c>
      <c r="AN18" s="40">
        <f>AM18+'Mod2 Settings'!AD18</f>
        <v>5</v>
      </c>
    </row>
    <row r="19" spans="1:40" ht="15.75" x14ac:dyDescent="0.25">
      <c r="A19" s="202"/>
      <c r="B19" s="26" t="s">
        <v>92</v>
      </c>
      <c r="C19" s="27" t="s">
        <v>103</v>
      </c>
      <c r="D19" s="51"/>
      <c r="E19" s="51"/>
      <c r="F19" s="51"/>
      <c r="G19" s="51"/>
      <c r="H19" s="51"/>
      <c r="I19" s="51"/>
      <c r="J19" s="51">
        <v>1</v>
      </c>
      <c r="K19" s="51"/>
      <c r="L19" s="51"/>
      <c r="M19" s="51"/>
      <c r="N19" s="51"/>
      <c r="O19" s="51">
        <v>1</v>
      </c>
      <c r="P19" s="51"/>
      <c r="Q19" s="51"/>
      <c r="R19" s="51"/>
      <c r="S19" s="51"/>
      <c r="T19" s="51"/>
      <c r="U19" s="51"/>
      <c r="V19" s="51"/>
      <c r="W19" s="51"/>
      <c r="X19" s="52"/>
      <c r="Y19" s="52"/>
      <c r="Z19" s="52"/>
      <c r="AA19" s="52"/>
      <c r="AB19" s="52"/>
      <c r="AC19" s="52"/>
      <c r="AD19" s="52"/>
      <c r="AE19" s="52"/>
      <c r="AF19" s="52"/>
      <c r="AG19" s="52"/>
      <c r="AH19" s="52"/>
      <c r="AI19" s="52"/>
      <c r="AJ19" s="52"/>
      <c r="AK19" s="52"/>
      <c r="AL19" s="52"/>
      <c r="AM19" s="40">
        <f t="shared" si="1"/>
        <v>2</v>
      </c>
      <c r="AN19" s="40">
        <f>AM19+'Mod2 Settings'!AD19</f>
        <v>4</v>
      </c>
    </row>
    <row r="20" spans="1:40" ht="15.75" x14ac:dyDescent="0.25">
      <c r="A20" s="202"/>
      <c r="B20" s="26" t="s">
        <v>133</v>
      </c>
      <c r="C20" s="27" t="s">
        <v>103</v>
      </c>
      <c r="D20" s="51">
        <v>2</v>
      </c>
      <c r="E20" s="51"/>
      <c r="F20" s="51"/>
      <c r="G20" s="51"/>
      <c r="H20" s="51"/>
      <c r="I20" s="51"/>
      <c r="J20" s="51"/>
      <c r="K20" s="51"/>
      <c r="L20" s="51">
        <v>2</v>
      </c>
      <c r="M20" s="51"/>
      <c r="N20" s="51"/>
      <c r="O20" s="51"/>
      <c r="P20" s="51"/>
      <c r="Q20" s="51"/>
      <c r="R20" s="51"/>
      <c r="S20" s="51"/>
      <c r="T20" s="51"/>
      <c r="U20" s="51"/>
      <c r="V20" s="51"/>
      <c r="W20" s="51"/>
      <c r="X20" s="52"/>
      <c r="Y20" s="52"/>
      <c r="Z20" s="52"/>
      <c r="AA20" s="52"/>
      <c r="AB20" s="52"/>
      <c r="AC20" s="52"/>
      <c r="AD20" s="52"/>
      <c r="AE20" s="52"/>
      <c r="AF20" s="52"/>
      <c r="AG20" s="52"/>
      <c r="AH20" s="52"/>
      <c r="AI20" s="52"/>
      <c r="AJ20" s="52"/>
      <c r="AK20" s="52"/>
      <c r="AL20" s="52"/>
      <c r="AM20" s="40">
        <f t="shared" si="1"/>
        <v>4</v>
      </c>
      <c r="AN20" s="40">
        <f>AM20+'Mod2 Settings'!AD20</f>
        <v>8</v>
      </c>
    </row>
    <row r="21" spans="1:40" ht="15.75" x14ac:dyDescent="0.25">
      <c r="A21" s="202"/>
      <c r="B21" s="26" t="s">
        <v>134</v>
      </c>
      <c r="C21" s="27" t="s">
        <v>103</v>
      </c>
      <c r="D21" s="51"/>
      <c r="E21" s="51"/>
      <c r="F21" s="51"/>
      <c r="G21" s="51"/>
      <c r="H21" s="51"/>
      <c r="I21" s="51"/>
      <c r="J21" s="51"/>
      <c r="K21" s="51"/>
      <c r="L21" s="51"/>
      <c r="M21" s="51"/>
      <c r="N21" s="51"/>
      <c r="O21" s="51"/>
      <c r="P21" s="51">
        <v>2</v>
      </c>
      <c r="Q21" s="51"/>
      <c r="R21" s="51"/>
      <c r="S21" s="51"/>
      <c r="T21" s="51">
        <v>2</v>
      </c>
      <c r="U21" s="51"/>
      <c r="V21" s="51"/>
      <c r="W21" s="51"/>
      <c r="X21" s="52"/>
      <c r="Y21" s="52"/>
      <c r="Z21" s="52"/>
      <c r="AA21" s="52"/>
      <c r="AB21" s="52"/>
      <c r="AC21" s="52"/>
      <c r="AD21" s="52"/>
      <c r="AE21" s="52"/>
      <c r="AF21" s="52"/>
      <c r="AG21" s="52"/>
      <c r="AH21" s="52"/>
      <c r="AI21" s="52"/>
      <c r="AJ21" s="52"/>
      <c r="AK21" s="52"/>
      <c r="AL21" s="52"/>
      <c r="AM21" s="40">
        <f t="shared" si="1"/>
        <v>4</v>
      </c>
      <c r="AN21" s="40">
        <f>AM21+'Mod2 Settings'!AD21</f>
        <v>6</v>
      </c>
    </row>
    <row r="22" spans="1:40" ht="15.75" x14ac:dyDescent="0.25">
      <c r="A22" s="202"/>
      <c r="B22" s="26" t="s">
        <v>107</v>
      </c>
      <c r="C22" s="27" t="s">
        <v>103</v>
      </c>
      <c r="D22" s="51"/>
      <c r="E22" s="51"/>
      <c r="F22" s="51"/>
      <c r="G22" s="51"/>
      <c r="H22" s="51"/>
      <c r="I22" s="51"/>
      <c r="J22" s="51"/>
      <c r="K22" s="51"/>
      <c r="L22" s="51"/>
      <c r="M22" s="51"/>
      <c r="N22" s="51"/>
      <c r="O22" s="51"/>
      <c r="P22" s="51"/>
      <c r="Q22" s="51"/>
      <c r="R22" s="51"/>
      <c r="S22" s="51"/>
      <c r="T22" s="51"/>
      <c r="U22" s="51"/>
      <c r="V22" s="51"/>
      <c r="W22" s="51"/>
      <c r="X22" s="52"/>
      <c r="Y22" s="52"/>
      <c r="Z22" s="52"/>
      <c r="AA22" s="52"/>
      <c r="AB22" s="52"/>
      <c r="AC22" s="52"/>
      <c r="AD22" s="52"/>
      <c r="AE22" s="52"/>
      <c r="AF22" s="52"/>
      <c r="AG22" s="52"/>
      <c r="AH22" s="52"/>
      <c r="AI22" s="52"/>
      <c r="AJ22" s="52"/>
      <c r="AK22" s="52"/>
      <c r="AL22" s="52"/>
      <c r="AM22" s="40">
        <f t="shared" si="1"/>
        <v>0</v>
      </c>
      <c r="AN22" s="40">
        <f>AM22+'Mod2 Settings'!AD22</f>
        <v>0</v>
      </c>
    </row>
    <row r="23" spans="1:40" ht="15.75" x14ac:dyDescent="0.25">
      <c r="A23" s="202"/>
      <c r="B23" s="26" t="s">
        <v>99</v>
      </c>
      <c r="C23" s="27" t="s">
        <v>105</v>
      </c>
      <c r="D23" s="51"/>
      <c r="E23" s="51"/>
      <c r="F23" s="51"/>
      <c r="G23" s="51"/>
      <c r="H23" s="51"/>
      <c r="I23" s="51">
        <v>5</v>
      </c>
      <c r="J23" s="51"/>
      <c r="K23" s="51"/>
      <c r="L23" s="51"/>
      <c r="M23" s="51"/>
      <c r="N23" s="51"/>
      <c r="O23" s="51"/>
      <c r="P23" s="51"/>
      <c r="Q23" s="51">
        <v>5</v>
      </c>
      <c r="R23" s="51"/>
      <c r="S23" s="51"/>
      <c r="T23" s="51"/>
      <c r="U23" s="51"/>
      <c r="V23" s="51"/>
      <c r="W23" s="51">
        <v>5</v>
      </c>
      <c r="X23" s="52"/>
      <c r="Y23" s="52"/>
      <c r="Z23" s="52"/>
      <c r="AA23" s="52"/>
      <c r="AB23" s="52"/>
      <c r="AC23" s="52"/>
      <c r="AD23" s="52"/>
      <c r="AE23" s="52"/>
      <c r="AF23" s="52"/>
      <c r="AG23" s="52"/>
      <c r="AH23" s="52"/>
      <c r="AI23" s="52"/>
      <c r="AJ23" s="52"/>
      <c r="AK23" s="52"/>
      <c r="AL23" s="52"/>
      <c r="AM23" s="40">
        <f t="shared" si="1"/>
        <v>15</v>
      </c>
      <c r="AN23" s="40">
        <f>AM23+'Mod2 Settings'!AD23</f>
        <v>28</v>
      </c>
    </row>
    <row r="24" spans="1:40" ht="15.75" x14ac:dyDescent="0.25">
      <c r="A24" s="202"/>
      <c r="B24" s="26" t="s">
        <v>100</v>
      </c>
      <c r="C24" s="27" t="s">
        <v>105</v>
      </c>
      <c r="D24" s="51"/>
      <c r="E24" s="51"/>
      <c r="F24" s="51">
        <v>4</v>
      </c>
      <c r="G24" s="51"/>
      <c r="H24" s="51"/>
      <c r="I24" s="51"/>
      <c r="J24" s="51"/>
      <c r="K24" s="51"/>
      <c r="L24" s="51"/>
      <c r="M24" s="51"/>
      <c r="N24" s="51">
        <v>2</v>
      </c>
      <c r="O24" s="51"/>
      <c r="P24" s="51"/>
      <c r="Q24" s="51"/>
      <c r="R24" s="51"/>
      <c r="S24" s="51"/>
      <c r="T24" s="51"/>
      <c r="U24" s="51"/>
      <c r="V24" s="51"/>
      <c r="W24" s="51"/>
      <c r="X24" s="52"/>
      <c r="Y24" s="52"/>
      <c r="Z24" s="52"/>
      <c r="AA24" s="52"/>
      <c r="AB24" s="52"/>
      <c r="AC24" s="52"/>
      <c r="AD24" s="52"/>
      <c r="AE24" s="52"/>
      <c r="AF24" s="52"/>
      <c r="AG24" s="52"/>
      <c r="AH24" s="52"/>
      <c r="AI24" s="52"/>
      <c r="AJ24" s="52"/>
      <c r="AK24" s="52"/>
      <c r="AL24" s="52"/>
      <c r="AM24" s="40">
        <f t="shared" si="1"/>
        <v>6</v>
      </c>
      <c r="AN24" s="40">
        <f>AM24+'Mod2 Settings'!AD24</f>
        <v>10</v>
      </c>
    </row>
    <row r="25" spans="1:40" ht="15.75" x14ac:dyDescent="0.25">
      <c r="A25" s="202"/>
      <c r="B25" s="26" t="s">
        <v>101</v>
      </c>
      <c r="C25" s="27" t="s">
        <v>106</v>
      </c>
      <c r="D25" s="51"/>
      <c r="E25" s="51"/>
      <c r="F25" s="51"/>
      <c r="G25" s="51"/>
      <c r="H25" s="51"/>
      <c r="I25" s="51"/>
      <c r="J25" s="51"/>
      <c r="K25" s="51"/>
      <c r="L25" s="51"/>
      <c r="M25" s="51">
        <v>10</v>
      </c>
      <c r="N25" s="51"/>
      <c r="O25" s="51"/>
      <c r="P25" s="51"/>
      <c r="Q25" s="51"/>
      <c r="R25" s="51"/>
      <c r="S25" s="51"/>
      <c r="T25" s="51"/>
      <c r="U25" s="51">
        <v>10</v>
      </c>
      <c r="V25" s="51"/>
      <c r="W25" s="51"/>
      <c r="X25" s="52"/>
      <c r="Y25" s="52"/>
      <c r="Z25" s="52"/>
      <c r="AA25" s="52"/>
      <c r="AB25" s="52"/>
      <c r="AC25" s="52"/>
      <c r="AD25" s="52"/>
      <c r="AE25" s="52"/>
      <c r="AF25" s="52"/>
      <c r="AG25" s="52"/>
      <c r="AH25" s="52"/>
      <c r="AI25" s="52"/>
      <c r="AJ25" s="52"/>
      <c r="AK25" s="52"/>
      <c r="AL25" s="52"/>
      <c r="AM25" s="40">
        <f t="shared" si="1"/>
        <v>20</v>
      </c>
      <c r="AN25" s="40">
        <f>AM25+'Mod2 Settings'!AD25</f>
        <v>30</v>
      </c>
    </row>
    <row r="26" spans="1:40" ht="15.75" x14ac:dyDescent="0.25">
      <c r="A26" s="202"/>
      <c r="B26" s="26" t="s">
        <v>151</v>
      </c>
      <c r="C26" s="27" t="s">
        <v>104</v>
      </c>
      <c r="D26" s="51"/>
      <c r="E26" s="51"/>
      <c r="F26" s="51"/>
      <c r="G26" s="51"/>
      <c r="H26" s="51"/>
      <c r="I26" s="51"/>
      <c r="J26" s="51"/>
      <c r="K26" s="51"/>
      <c r="L26" s="51"/>
      <c r="M26" s="51"/>
      <c r="N26" s="51"/>
      <c r="O26" s="51"/>
      <c r="P26" s="51"/>
      <c r="Q26" s="51"/>
      <c r="R26" s="51"/>
      <c r="S26" s="51"/>
      <c r="T26" s="51"/>
      <c r="U26" s="51"/>
      <c r="V26" s="51"/>
      <c r="W26" s="51"/>
      <c r="X26" s="52"/>
      <c r="Y26" s="52"/>
      <c r="Z26" s="52"/>
      <c r="AA26" s="52"/>
      <c r="AB26" s="52"/>
      <c r="AC26" s="52"/>
      <c r="AD26" s="52"/>
      <c r="AE26" s="52"/>
      <c r="AF26" s="52"/>
      <c r="AG26" s="52"/>
      <c r="AH26" s="52"/>
      <c r="AI26" s="52"/>
      <c r="AJ26" s="52"/>
      <c r="AK26" s="52"/>
      <c r="AL26" s="52"/>
      <c r="AM26" s="40">
        <f t="shared" si="1"/>
        <v>0</v>
      </c>
      <c r="AN26" s="40">
        <f>AM26+'Mod2 Settings'!AD26</f>
        <v>1</v>
      </c>
    </row>
    <row r="27" spans="1:40" ht="15.75" x14ac:dyDescent="0.25">
      <c r="A27" s="202"/>
      <c r="B27" s="26" t="s">
        <v>152</v>
      </c>
      <c r="C27" s="27" t="s">
        <v>104</v>
      </c>
      <c r="D27" s="51"/>
      <c r="E27" s="51"/>
      <c r="F27" s="51"/>
      <c r="G27" s="51"/>
      <c r="H27" s="51"/>
      <c r="I27" s="51"/>
      <c r="J27" s="51"/>
      <c r="K27" s="51"/>
      <c r="L27" s="51"/>
      <c r="M27" s="51"/>
      <c r="N27" s="51"/>
      <c r="O27" s="51"/>
      <c r="P27" s="51"/>
      <c r="Q27" s="51"/>
      <c r="R27" s="51"/>
      <c r="S27" s="51"/>
      <c r="T27" s="51"/>
      <c r="U27" s="51"/>
      <c r="V27" s="51"/>
      <c r="W27" s="51"/>
      <c r="X27" s="52"/>
      <c r="Y27" s="52"/>
      <c r="Z27" s="52"/>
      <c r="AA27" s="52"/>
      <c r="AB27" s="52"/>
      <c r="AC27" s="52"/>
      <c r="AD27" s="52"/>
      <c r="AE27" s="52"/>
      <c r="AF27" s="52"/>
      <c r="AG27" s="52"/>
      <c r="AH27" s="52"/>
      <c r="AI27" s="52"/>
      <c r="AJ27" s="52"/>
      <c r="AK27" s="52"/>
      <c r="AL27" s="52"/>
      <c r="AM27" s="40">
        <f t="shared" si="1"/>
        <v>0</v>
      </c>
      <c r="AN27" s="40">
        <f>AM27+'Mod2 Settings'!AD27</f>
        <v>1</v>
      </c>
    </row>
    <row r="28" spans="1:40" ht="15.75" x14ac:dyDescent="0.25">
      <c r="A28" s="202"/>
      <c r="B28" s="26" t="s">
        <v>153</v>
      </c>
      <c r="C28" s="27" t="s">
        <v>104</v>
      </c>
      <c r="D28" s="51"/>
      <c r="E28" s="51"/>
      <c r="F28" s="51"/>
      <c r="G28" s="51"/>
      <c r="H28" s="51"/>
      <c r="I28" s="51"/>
      <c r="J28" s="51"/>
      <c r="K28" s="51">
        <v>1</v>
      </c>
      <c r="L28" s="51"/>
      <c r="M28" s="51"/>
      <c r="N28" s="51"/>
      <c r="O28" s="51"/>
      <c r="P28" s="51"/>
      <c r="Q28" s="51"/>
      <c r="R28" s="51"/>
      <c r="S28" s="51"/>
      <c r="T28" s="51"/>
      <c r="U28" s="51"/>
      <c r="V28" s="51"/>
      <c r="W28" s="51"/>
      <c r="X28" s="52"/>
      <c r="Y28" s="52"/>
      <c r="Z28" s="52"/>
      <c r="AA28" s="52"/>
      <c r="AB28" s="52"/>
      <c r="AC28" s="52"/>
      <c r="AD28" s="52"/>
      <c r="AE28" s="52"/>
      <c r="AF28" s="52"/>
      <c r="AG28" s="52"/>
      <c r="AH28" s="52"/>
      <c r="AI28" s="52"/>
      <c r="AJ28" s="52"/>
      <c r="AK28" s="52"/>
      <c r="AL28" s="52"/>
      <c r="AM28" s="40">
        <f t="shared" si="1"/>
        <v>1</v>
      </c>
      <c r="AN28" s="40">
        <f>AM28+'Mod2 Settings'!AD28</f>
        <v>1</v>
      </c>
    </row>
    <row r="29" spans="1:40" ht="15.75" x14ac:dyDescent="0.25">
      <c r="A29" s="202"/>
      <c r="B29" s="26" t="s">
        <v>154</v>
      </c>
      <c r="C29" s="27" t="s">
        <v>104</v>
      </c>
      <c r="D29" s="51"/>
      <c r="E29" s="51"/>
      <c r="F29" s="51"/>
      <c r="G29" s="51"/>
      <c r="H29" s="51"/>
      <c r="I29" s="51"/>
      <c r="J29" s="51"/>
      <c r="K29" s="51"/>
      <c r="L29" s="51"/>
      <c r="M29" s="51"/>
      <c r="N29" s="51"/>
      <c r="O29" s="51"/>
      <c r="P29" s="51"/>
      <c r="Q29" s="51"/>
      <c r="R29" s="51"/>
      <c r="S29" s="51">
        <v>1</v>
      </c>
      <c r="T29" s="51"/>
      <c r="U29" s="51"/>
      <c r="V29" s="51"/>
      <c r="W29" s="51"/>
      <c r="X29" s="52"/>
      <c r="Y29" s="52"/>
      <c r="Z29" s="52"/>
      <c r="AA29" s="52"/>
      <c r="AB29" s="52"/>
      <c r="AC29" s="52"/>
      <c r="AD29" s="52"/>
      <c r="AE29" s="52"/>
      <c r="AF29" s="52"/>
      <c r="AG29" s="52"/>
      <c r="AH29" s="52"/>
      <c r="AI29" s="52"/>
      <c r="AJ29" s="52"/>
      <c r="AK29" s="52"/>
      <c r="AL29" s="52"/>
      <c r="AM29" s="40">
        <f t="shared" si="1"/>
        <v>1</v>
      </c>
      <c r="AN29" s="40">
        <f>AM29+'Mod2 Settings'!AD29</f>
        <v>1</v>
      </c>
    </row>
    <row r="30" spans="1:40" ht="15.75" x14ac:dyDescent="0.25">
      <c r="A30" s="202"/>
      <c r="B30" s="26" t="s">
        <v>155</v>
      </c>
      <c r="C30" s="27" t="s">
        <v>104</v>
      </c>
      <c r="D30" s="51"/>
      <c r="E30" s="51"/>
      <c r="F30" s="51"/>
      <c r="G30" s="51"/>
      <c r="H30" s="51"/>
      <c r="I30" s="51"/>
      <c r="J30" s="51"/>
      <c r="K30" s="51"/>
      <c r="L30" s="51"/>
      <c r="M30" s="51"/>
      <c r="N30" s="51"/>
      <c r="O30" s="51"/>
      <c r="P30" s="51"/>
      <c r="Q30" s="51"/>
      <c r="R30" s="51"/>
      <c r="S30" s="51"/>
      <c r="T30" s="51"/>
      <c r="U30" s="51"/>
      <c r="V30" s="51"/>
      <c r="W30" s="51"/>
      <c r="X30" s="52"/>
      <c r="Y30" s="52"/>
      <c r="Z30" s="52"/>
      <c r="AA30" s="52"/>
      <c r="AB30" s="52"/>
      <c r="AC30" s="52"/>
      <c r="AD30" s="52"/>
      <c r="AE30" s="52"/>
      <c r="AF30" s="52"/>
      <c r="AG30" s="52"/>
      <c r="AH30" s="52"/>
      <c r="AI30" s="52"/>
      <c r="AJ30" s="52"/>
      <c r="AK30" s="52"/>
      <c r="AL30" s="52"/>
      <c r="AM30" s="40">
        <f t="shared" si="1"/>
        <v>0</v>
      </c>
      <c r="AN30" s="40">
        <f>AM30+'Mod2 Settings'!AD30</f>
        <v>0</v>
      </c>
    </row>
    <row r="31" spans="1:40" ht="15.75" x14ac:dyDescent="0.25">
      <c r="A31" s="202"/>
      <c r="B31" s="26" t="s">
        <v>156</v>
      </c>
      <c r="C31" s="27" t="s">
        <v>104</v>
      </c>
      <c r="D31" s="51"/>
      <c r="E31" s="51"/>
      <c r="F31" s="51"/>
      <c r="G31" s="51"/>
      <c r="H31" s="51"/>
      <c r="I31" s="51"/>
      <c r="J31" s="51"/>
      <c r="K31" s="51"/>
      <c r="L31" s="51"/>
      <c r="M31" s="51"/>
      <c r="N31" s="51"/>
      <c r="O31" s="51"/>
      <c r="P31" s="51"/>
      <c r="Q31" s="51"/>
      <c r="R31" s="51"/>
      <c r="S31" s="51"/>
      <c r="T31" s="51"/>
      <c r="U31" s="51"/>
      <c r="V31" s="51"/>
      <c r="W31" s="51"/>
      <c r="X31" s="52"/>
      <c r="Y31" s="52"/>
      <c r="Z31" s="52"/>
      <c r="AA31" s="52"/>
      <c r="AB31" s="52"/>
      <c r="AC31" s="52"/>
      <c r="AD31" s="52"/>
      <c r="AE31" s="52"/>
      <c r="AF31" s="52"/>
      <c r="AG31" s="52"/>
      <c r="AH31" s="52"/>
      <c r="AI31" s="52"/>
      <c r="AJ31" s="52"/>
      <c r="AK31" s="52"/>
      <c r="AL31" s="52"/>
      <c r="AM31" s="40">
        <f t="shared" si="1"/>
        <v>0</v>
      </c>
      <c r="AN31" s="40">
        <f>AM31+'Mod2 Settings'!AD31</f>
        <v>1</v>
      </c>
    </row>
    <row r="32" spans="1:40" ht="15.75" x14ac:dyDescent="0.25">
      <c r="A32" s="202"/>
      <c r="B32" s="26" t="s">
        <v>157</v>
      </c>
      <c r="C32" s="27" t="s">
        <v>104</v>
      </c>
      <c r="D32" s="51"/>
      <c r="E32" s="51"/>
      <c r="F32" s="51"/>
      <c r="G32" s="51">
        <v>1</v>
      </c>
      <c r="H32" s="51"/>
      <c r="I32" s="51"/>
      <c r="J32" s="51"/>
      <c r="K32" s="51"/>
      <c r="L32" s="51"/>
      <c r="M32" s="51"/>
      <c r="N32" s="51"/>
      <c r="O32" s="51"/>
      <c r="P32" s="51"/>
      <c r="Q32" s="51"/>
      <c r="R32" s="51"/>
      <c r="S32" s="51"/>
      <c r="T32" s="51"/>
      <c r="U32" s="51"/>
      <c r="V32" s="51"/>
      <c r="W32" s="51"/>
      <c r="X32" s="52"/>
      <c r="Y32" s="52"/>
      <c r="Z32" s="52"/>
      <c r="AA32" s="52"/>
      <c r="AB32" s="52"/>
      <c r="AC32" s="52"/>
      <c r="AD32" s="52"/>
      <c r="AE32" s="52"/>
      <c r="AF32" s="52"/>
      <c r="AG32" s="52"/>
      <c r="AH32" s="52"/>
      <c r="AI32" s="52"/>
      <c r="AJ32" s="52"/>
      <c r="AK32" s="52"/>
      <c r="AL32" s="52"/>
      <c r="AM32" s="40">
        <f t="shared" si="1"/>
        <v>1</v>
      </c>
      <c r="AN32" s="40">
        <f>AM32+'Mod2 Settings'!AD32</f>
        <v>1</v>
      </c>
    </row>
    <row r="33" spans="1:40" ht="15.75" x14ac:dyDescent="0.25">
      <c r="A33" s="202"/>
      <c r="B33" s="26" t="s">
        <v>158</v>
      </c>
      <c r="C33" s="27" t="s">
        <v>104</v>
      </c>
      <c r="D33" s="51"/>
      <c r="E33" s="51"/>
      <c r="F33" s="51"/>
      <c r="G33" s="51"/>
      <c r="H33" s="51"/>
      <c r="I33" s="51"/>
      <c r="J33" s="51"/>
      <c r="K33" s="51"/>
      <c r="L33" s="51"/>
      <c r="M33" s="51"/>
      <c r="N33" s="51"/>
      <c r="O33" s="51"/>
      <c r="P33" s="51"/>
      <c r="Q33" s="51"/>
      <c r="R33" s="51"/>
      <c r="S33" s="51"/>
      <c r="T33" s="51"/>
      <c r="U33" s="51"/>
      <c r="V33" s="51"/>
      <c r="W33" s="51"/>
      <c r="X33" s="52"/>
      <c r="Y33" s="52"/>
      <c r="Z33" s="52"/>
      <c r="AA33" s="52"/>
      <c r="AB33" s="52"/>
      <c r="AC33" s="52"/>
      <c r="AD33" s="52"/>
      <c r="AE33" s="52"/>
      <c r="AF33" s="52"/>
      <c r="AG33" s="52"/>
      <c r="AH33" s="52"/>
      <c r="AI33" s="52"/>
      <c r="AJ33" s="52"/>
      <c r="AK33" s="52"/>
      <c r="AL33" s="52"/>
      <c r="AM33" s="40">
        <f t="shared" si="1"/>
        <v>0</v>
      </c>
      <c r="AN33" s="40">
        <f>AM33+'Mod2 Settings'!AD33</f>
        <v>0</v>
      </c>
    </row>
    <row r="34" spans="1:40" ht="102" customHeight="1" x14ac:dyDescent="0.25">
      <c r="A34" s="28">
        <v>5</v>
      </c>
      <c r="B34" s="21" t="s">
        <v>141</v>
      </c>
      <c r="C34" s="43" t="s">
        <v>113</v>
      </c>
      <c r="D34" s="204" t="s">
        <v>448</v>
      </c>
      <c r="E34" s="205"/>
      <c r="F34" s="205"/>
      <c r="G34" s="205"/>
      <c r="H34" s="205"/>
      <c r="I34" s="205"/>
      <c r="J34" s="205"/>
      <c r="K34" s="205"/>
      <c r="L34" s="205"/>
      <c r="M34" s="28">
        <v>1</v>
      </c>
      <c r="O34" s="154" t="s">
        <v>438</v>
      </c>
      <c r="P34" s="69">
        <v>60</v>
      </c>
      <c r="R34" s="154" t="s">
        <v>439</v>
      </c>
      <c r="S34" s="156">
        <v>20</v>
      </c>
    </row>
    <row r="35" spans="1:40" ht="102" customHeight="1" x14ac:dyDescent="0.25">
      <c r="A35" s="19">
        <v>6</v>
      </c>
      <c r="B35" s="21" t="s">
        <v>108</v>
      </c>
      <c r="C35" s="43" t="s">
        <v>113</v>
      </c>
      <c r="D35" s="204" t="s">
        <v>247</v>
      </c>
      <c r="E35" s="205"/>
      <c r="F35" s="205"/>
      <c r="G35" s="205"/>
      <c r="H35" s="205"/>
      <c r="I35" s="205"/>
      <c r="J35" s="205"/>
      <c r="K35" s="205"/>
      <c r="L35" s="205"/>
      <c r="M35" s="19">
        <v>1</v>
      </c>
      <c r="O35" s="154" t="s">
        <v>438</v>
      </c>
      <c r="P35" s="69">
        <v>100</v>
      </c>
      <c r="R35" s="154" t="s">
        <v>439</v>
      </c>
      <c r="S35" s="155">
        <v>0.5</v>
      </c>
    </row>
  </sheetData>
  <mergeCells count="16">
    <mergeCell ref="A14:A15"/>
    <mergeCell ref="A16:A33"/>
    <mergeCell ref="D34:L34"/>
    <mergeCell ref="D35:L35"/>
    <mergeCell ref="B7:C7"/>
    <mergeCell ref="B8:C8"/>
    <mergeCell ref="B9:C9"/>
    <mergeCell ref="B10:C10"/>
    <mergeCell ref="B11:C11"/>
    <mergeCell ref="D1:AA1"/>
    <mergeCell ref="D2:AA2"/>
    <mergeCell ref="D3:AA3"/>
    <mergeCell ref="B12:C12"/>
    <mergeCell ref="A13:B13"/>
    <mergeCell ref="D5:AL5"/>
    <mergeCell ref="D6:AL6"/>
  </mergeCells>
  <conditionalFormatting sqref="D34:L34">
    <cfRule type="expression" dxfId="25" priority="5">
      <formula>$M34&lt;&gt;1</formula>
    </cfRule>
  </conditionalFormatting>
  <conditionalFormatting sqref="D35:L35">
    <cfRule type="expression" dxfId="24" priority="4">
      <formula>$M35&lt;&gt;1</formula>
    </cfRule>
  </conditionalFormatting>
  <conditionalFormatting sqref="B34:C35">
    <cfRule type="expression" dxfId="23" priority="3">
      <formula>$M34&lt;&gt;1</formula>
    </cfRule>
  </conditionalFormatting>
  <conditionalFormatting sqref="O34:O35">
    <cfRule type="expression" dxfId="22" priority="2">
      <formula>$M34&lt;&gt;1</formula>
    </cfRule>
  </conditionalFormatting>
  <conditionalFormatting sqref="R34:R35">
    <cfRule type="expression" dxfId="21" priority="1">
      <formula>$M34&lt;&gt;1</formula>
    </cfRule>
  </conditionalFormatting>
  <pageMargins left="0.7" right="0.7" top="0.75" bottom="0.75" header="0.3" footer="0.3"/>
  <pageSetup paperSize="9" orientation="portrait" horizontalDpi="4294967293"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Drop Down 1">
              <controlPr defaultSize="0" autoLine="0" autoPict="0">
                <anchor moveWithCells="1">
                  <from>
                    <xdr:col>1</xdr:col>
                    <xdr:colOff>47625</xdr:colOff>
                    <xdr:row>33</xdr:row>
                    <xdr:rowOff>85725</xdr:rowOff>
                  </from>
                  <to>
                    <xdr:col>1</xdr:col>
                    <xdr:colOff>1095375</xdr:colOff>
                    <xdr:row>33</xdr:row>
                    <xdr:rowOff>314325</xdr:rowOff>
                  </to>
                </anchor>
              </controlPr>
            </control>
          </mc:Choice>
        </mc:AlternateContent>
        <mc:AlternateContent xmlns:mc="http://schemas.openxmlformats.org/markup-compatibility/2006">
          <mc:Choice Requires="x14">
            <control shapeId="20482" r:id="rId5" name="Drop Down 2">
              <controlPr defaultSize="0" autoLine="0" autoPict="0">
                <anchor moveWithCells="1">
                  <from>
                    <xdr:col>1</xdr:col>
                    <xdr:colOff>47625</xdr:colOff>
                    <xdr:row>34</xdr:row>
                    <xdr:rowOff>85725</xdr:rowOff>
                  </from>
                  <to>
                    <xdr:col>1</xdr:col>
                    <xdr:colOff>1095375</xdr:colOff>
                    <xdr:row>34</xdr:row>
                    <xdr:rowOff>314325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13</vt:i4>
      </vt:variant>
    </vt:vector>
  </HeadingPairs>
  <TitlesOfParts>
    <vt:vector size="13" baseType="lpstr">
      <vt:lpstr>ROCKETRACE</vt:lpstr>
      <vt:lpstr>Comments</vt:lpstr>
      <vt:lpstr>StudentsSummary</vt:lpstr>
      <vt:lpstr>Mod1 Grades</vt:lpstr>
      <vt:lpstr>Mod1 Settings</vt:lpstr>
      <vt:lpstr>Mod2 Grades</vt:lpstr>
      <vt:lpstr>Mod2 Settings</vt:lpstr>
      <vt:lpstr>Mod3 Grades</vt:lpstr>
      <vt:lpstr>Mod3 Settings</vt:lpstr>
      <vt:lpstr>Mod4 Grades</vt:lpstr>
      <vt:lpstr>Mod4 Settings</vt:lpstr>
      <vt:lpstr>GRADING</vt:lpstr>
      <vt:lpstr>Controls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CARPYOOK</dc:creator>
  <cp:lastModifiedBy>Krzysiek Nedza</cp:lastModifiedBy>
  <dcterms:created xsi:type="dcterms:W3CDTF">2022-08-24T12:39:58Z</dcterms:created>
  <dcterms:modified xsi:type="dcterms:W3CDTF">2022-12-30T20:45:35Z</dcterms:modified>
</cp:coreProperties>
</file>